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35" windowHeight="8385" activeTab="2"/>
  </bookViews>
  <sheets>
    <sheet name="Bodování" sheetId="1" r:id="rId1"/>
    <sheet name="Soupiska" sheetId="7" r:id="rId2"/>
    <sheet name="Treninky" sheetId="6" r:id="rId3"/>
    <sheet name="Turnaje" sheetId="3" r:id="rId4"/>
    <sheet name="Mistráky" sheetId="14" r:id="rId5"/>
    <sheet name="Český pohár" sheetId="10" r:id="rId6"/>
    <sheet name="Anketa" sheetId="11" r:id="rId7"/>
    <sheet name="Konečné pořadí" sheetId="5" r:id="rId8"/>
    <sheet name="Limity" sheetId="13" r:id="rId9"/>
  </sheets>
  <definedNames>
    <definedName name="_xlnm._FilterDatabase" localSheetId="4" hidden="1">Mistráky!$A$56:$AH$67</definedName>
  </definedNames>
  <calcPr calcId="145621"/>
</workbook>
</file>

<file path=xl/calcChain.xml><?xml version="1.0" encoding="utf-8"?>
<calcChain xmlns="http://schemas.openxmlformats.org/spreadsheetml/2006/main">
  <c r="AF48" i="14" l="1"/>
  <c r="AE48" i="14"/>
  <c r="B48" i="14"/>
  <c r="AH48" i="14" l="1"/>
  <c r="AG48" i="14"/>
  <c r="AF82" i="14"/>
  <c r="AE82" i="14"/>
  <c r="B82" i="14"/>
  <c r="AH82" i="14" l="1"/>
  <c r="AG82" i="14"/>
  <c r="AE15" i="14"/>
  <c r="AE16" i="14"/>
  <c r="AE27" i="14"/>
  <c r="AE30" i="14"/>
  <c r="AE4" i="14"/>
  <c r="AF37" i="14" l="1"/>
  <c r="AE37" i="14"/>
  <c r="B37" i="14"/>
  <c r="AH37" i="14" l="1"/>
  <c r="AG37" i="14"/>
  <c r="AF101" i="14"/>
  <c r="AE101" i="14"/>
  <c r="B101" i="14"/>
  <c r="AF77" i="14"/>
  <c r="AG77" i="14" s="1"/>
  <c r="AE77" i="14"/>
  <c r="B77" i="14"/>
  <c r="AF76" i="14"/>
  <c r="AE76" i="14"/>
  <c r="B76" i="14"/>
  <c r="AF58" i="14"/>
  <c r="AE58" i="14"/>
  <c r="B58" i="14"/>
  <c r="H16" i="5"/>
  <c r="H24" i="5"/>
  <c r="H15" i="5"/>
  <c r="H21" i="5"/>
  <c r="H25" i="5"/>
  <c r="H22" i="5"/>
  <c r="H10" i="5"/>
  <c r="G16" i="5"/>
  <c r="G24" i="5"/>
  <c r="G21" i="5"/>
  <c r="G25" i="5"/>
  <c r="G22" i="5"/>
  <c r="G19" i="5"/>
  <c r="G14" i="5"/>
  <c r="G17" i="5"/>
  <c r="E16" i="5"/>
  <c r="E21" i="5"/>
  <c r="E25" i="5"/>
  <c r="E22" i="5"/>
  <c r="E19" i="5"/>
  <c r="E23" i="5"/>
  <c r="E17" i="5"/>
  <c r="D9" i="5"/>
  <c r="D24" i="5"/>
  <c r="D8" i="5"/>
  <c r="D18" i="5"/>
  <c r="D14" i="5"/>
  <c r="D10" i="5"/>
  <c r="D23" i="5"/>
  <c r="E20" i="5"/>
  <c r="C11" i="5"/>
  <c r="C7" i="5"/>
  <c r="F29" i="11"/>
  <c r="D29" i="11"/>
  <c r="F28" i="11"/>
  <c r="D28" i="11"/>
  <c r="B28" i="11"/>
  <c r="F27" i="11"/>
  <c r="D27" i="11"/>
  <c r="H27" i="11" s="1"/>
  <c r="B27" i="11"/>
  <c r="F26" i="11"/>
  <c r="D26" i="11"/>
  <c r="B26" i="11"/>
  <c r="F33" i="11"/>
  <c r="D33" i="11"/>
  <c r="H33" i="11" s="1"/>
  <c r="H17" i="5" s="1"/>
  <c r="F32" i="11"/>
  <c r="D32" i="11"/>
  <c r="H32" i="11" s="1"/>
  <c r="H23" i="5" s="1"/>
  <c r="B32" i="11"/>
  <c r="F31" i="11"/>
  <c r="D31" i="11"/>
  <c r="H31" i="11" s="1"/>
  <c r="B31" i="11"/>
  <c r="F30" i="11"/>
  <c r="D30" i="11"/>
  <c r="H30" i="11" s="1"/>
  <c r="B30" i="11"/>
  <c r="N28" i="10"/>
  <c r="M28" i="10"/>
  <c r="B28" i="10"/>
  <c r="N27" i="10"/>
  <c r="O27" i="10" s="1"/>
  <c r="M27" i="10"/>
  <c r="B27" i="10"/>
  <c r="N26" i="10"/>
  <c r="M26" i="10"/>
  <c r="B26" i="10"/>
  <c r="B27" i="14"/>
  <c r="B26" i="14"/>
  <c r="O24" i="3"/>
  <c r="M24" i="3"/>
  <c r="B24" i="3"/>
  <c r="O23" i="3"/>
  <c r="M23" i="3"/>
  <c r="B23" i="3"/>
  <c r="O22" i="3"/>
  <c r="M22" i="3"/>
  <c r="B22" i="3"/>
  <c r="H28" i="11" l="1"/>
  <c r="H7" i="5" s="1"/>
  <c r="AG101" i="14"/>
  <c r="O28" i="10"/>
  <c r="P28" i="10"/>
  <c r="G7" i="5" s="1"/>
  <c r="AH101" i="14"/>
  <c r="AE22" i="14" s="1"/>
  <c r="AH77" i="14"/>
  <c r="AH76" i="14"/>
  <c r="AG76" i="14"/>
  <c r="AH58" i="14"/>
  <c r="AG58" i="14"/>
  <c r="H26" i="11"/>
  <c r="H14" i="5" s="1"/>
  <c r="H29" i="11"/>
  <c r="H11" i="5" s="1"/>
  <c r="P27" i="10"/>
  <c r="O26" i="10"/>
  <c r="P26" i="10"/>
  <c r="F17" i="11"/>
  <c r="D17" i="11"/>
  <c r="B17" i="11"/>
  <c r="F4" i="11"/>
  <c r="D4" i="11"/>
  <c r="B4" i="11"/>
  <c r="AE5" i="14" l="1"/>
  <c r="H17" i="11"/>
  <c r="H4" i="1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5" i="3"/>
  <c r="M26" i="3"/>
  <c r="M27" i="3"/>
  <c r="M28" i="3"/>
  <c r="M29" i="3"/>
  <c r="M30" i="3"/>
  <c r="M31" i="3"/>
  <c r="M32" i="3"/>
  <c r="M33" i="3"/>
  <c r="M3" i="3"/>
  <c r="F22" i="11" l="1"/>
  <c r="D22" i="11"/>
  <c r="B22" i="11"/>
  <c r="F21" i="11"/>
  <c r="D21" i="11"/>
  <c r="B21" i="11"/>
  <c r="H22" i="11" l="1"/>
  <c r="H21" i="11"/>
  <c r="H8" i="5" s="1"/>
  <c r="N16" i="10"/>
  <c r="M16" i="10"/>
  <c r="B16" i="10"/>
  <c r="C9" i="5"/>
  <c r="C5" i="5"/>
  <c r="N29" i="10"/>
  <c r="M29" i="10"/>
  <c r="B29" i="10"/>
  <c r="N22" i="10"/>
  <c r="M22" i="10"/>
  <c r="B22" i="10"/>
  <c r="N12" i="10"/>
  <c r="M12" i="10"/>
  <c r="B12" i="10"/>
  <c r="O16" i="3"/>
  <c r="B16" i="3"/>
  <c r="O29" i="3"/>
  <c r="E11" i="5" s="1"/>
  <c r="B29" i="3"/>
  <c r="O11" i="3"/>
  <c r="E4" i="5" s="1"/>
  <c r="B11" i="3"/>
  <c r="O21" i="3"/>
  <c r="E8" i="5" s="1"/>
  <c r="B21" i="3"/>
  <c r="AM18" i="6"/>
  <c r="AL18" i="6"/>
  <c r="B18" i="6"/>
  <c r="AM13" i="6"/>
  <c r="AL13" i="6"/>
  <c r="B13" i="6"/>
  <c r="AM23" i="6"/>
  <c r="AL23" i="6"/>
  <c r="B23" i="6"/>
  <c r="AM3" i="6"/>
  <c r="AL3" i="6"/>
  <c r="B3" i="6"/>
  <c r="AM24" i="6"/>
  <c r="AL24" i="6"/>
  <c r="B24" i="6"/>
  <c r="AM28" i="6"/>
  <c r="AL28" i="6"/>
  <c r="B28" i="6"/>
  <c r="C8" i="5"/>
  <c r="C13" i="5"/>
  <c r="O4" i="3"/>
  <c r="O5" i="3"/>
  <c r="E3" i="5" s="1"/>
  <c r="O6" i="3"/>
  <c r="E9" i="5" s="1"/>
  <c r="O7" i="3"/>
  <c r="O8" i="3"/>
  <c r="E24" i="5" s="1"/>
  <c r="O9" i="3"/>
  <c r="E15" i="5" s="1"/>
  <c r="O10" i="3"/>
  <c r="E6" i="5" s="1"/>
  <c r="O12" i="3"/>
  <c r="O13" i="3"/>
  <c r="E12" i="5" s="1"/>
  <c r="O14" i="3"/>
  <c r="E13" i="5" s="1"/>
  <c r="O15" i="3"/>
  <c r="O17" i="3"/>
  <c r="O18" i="3"/>
  <c r="O19" i="3"/>
  <c r="O20" i="3"/>
  <c r="E5" i="5" s="1"/>
  <c r="O25" i="3"/>
  <c r="E18" i="5" s="1"/>
  <c r="O26" i="3"/>
  <c r="E14" i="5" s="1"/>
  <c r="O27" i="3"/>
  <c r="O28" i="3"/>
  <c r="E7" i="5" s="1"/>
  <c r="O30" i="3"/>
  <c r="O31" i="3"/>
  <c r="E10" i="5" s="1"/>
  <c r="O32" i="3"/>
  <c r="O33" i="3"/>
  <c r="O3" i="3"/>
  <c r="C18" i="5"/>
  <c r="B31" i="6"/>
  <c r="C17" i="5"/>
  <c r="B12" i="14"/>
  <c r="B17" i="14"/>
  <c r="AN13" i="6" l="1"/>
  <c r="AO13" i="6"/>
  <c r="AN24" i="6"/>
  <c r="AN23" i="6"/>
  <c r="O16" i="10"/>
  <c r="P22" i="10"/>
  <c r="P16" i="10"/>
  <c r="O29" i="10"/>
  <c r="P29" i="10"/>
  <c r="G11" i="5" s="1"/>
  <c r="O22" i="10"/>
  <c r="P12" i="10"/>
  <c r="O12" i="10"/>
  <c r="AN3" i="6"/>
  <c r="AN28" i="6"/>
  <c r="AO24" i="6"/>
  <c r="AP18" i="6"/>
  <c r="D25" i="5" s="1"/>
  <c r="AO18" i="6"/>
  <c r="AN18" i="6"/>
  <c r="AP13" i="6"/>
  <c r="D12" i="5" s="1"/>
  <c r="AP23" i="6"/>
  <c r="D19" i="5" s="1"/>
  <c r="AO23" i="6"/>
  <c r="AP24" i="6"/>
  <c r="AO3" i="6"/>
  <c r="AO28" i="6"/>
  <c r="AP28" i="6"/>
  <c r="D7" i="5" s="1"/>
  <c r="AP3" i="6"/>
  <c r="D20" i="5" s="1"/>
  <c r="D5" i="11"/>
  <c r="F5" i="11"/>
  <c r="D6" i="11"/>
  <c r="F6" i="11"/>
  <c r="D7" i="11"/>
  <c r="F7" i="11"/>
  <c r="D8" i="11"/>
  <c r="F8" i="11"/>
  <c r="D9" i="11"/>
  <c r="F9" i="11"/>
  <c r="D10" i="11"/>
  <c r="F10" i="11"/>
  <c r="D11" i="11"/>
  <c r="F11" i="11"/>
  <c r="D12" i="11"/>
  <c r="F12" i="11"/>
  <c r="D13" i="11"/>
  <c r="F13" i="11"/>
  <c r="D14" i="11"/>
  <c r="F14" i="11"/>
  <c r="D15" i="11"/>
  <c r="F15" i="11"/>
  <c r="D16" i="11"/>
  <c r="F16" i="11"/>
  <c r="D18" i="11"/>
  <c r="F18" i="11"/>
  <c r="D19" i="11"/>
  <c r="F19" i="11"/>
  <c r="D20" i="11"/>
  <c r="F20" i="11"/>
  <c r="D23" i="11"/>
  <c r="F23" i="11"/>
  <c r="D24" i="11"/>
  <c r="F24" i="11"/>
  <c r="D25" i="11"/>
  <c r="F25" i="11"/>
  <c r="F3" i="11"/>
  <c r="D3" i="11"/>
  <c r="B19" i="14" l="1"/>
  <c r="AF99" i="14"/>
  <c r="AE99" i="14"/>
  <c r="B99" i="14"/>
  <c r="AF45" i="14"/>
  <c r="AE45" i="14"/>
  <c r="B45" i="14"/>
  <c r="AG45" i="14" l="1"/>
  <c r="AG99" i="14"/>
  <c r="AH99" i="14"/>
  <c r="AE18" i="14" s="1"/>
  <c r="AH45" i="14"/>
  <c r="N23" i="10"/>
  <c r="M23" i="10"/>
  <c r="B23" i="10"/>
  <c r="B25" i="14"/>
  <c r="B25" i="3"/>
  <c r="AF95" i="14"/>
  <c r="AE95" i="14"/>
  <c r="B95" i="14"/>
  <c r="AF102" i="14"/>
  <c r="AE102" i="14"/>
  <c r="B102" i="14"/>
  <c r="O23" i="10" l="1"/>
  <c r="P23" i="10"/>
  <c r="AG102" i="14"/>
  <c r="AG95" i="14"/>
  <c r="AH95" i="14"/>
  <c r="AE7" i="14" s="1"/>
  <c r="AH102" i="14"/>
  <c r="N4" i="10"/>
  <c r="M4" i="10"/>
  <c r="O4" i="10" l="1"/>
  <c r="P4" i="10"/>
  <c r="B33" i="14"/>
  <c r="AF66" i="14" l="1"/>
  <c r="AE66" i="14"/>
  <c r="B66" i="14"/>
  <c r="AF84" i="14"/>
  <c r="AE84" i="14"/>
  <c r="B84" i="14"/>
  <c r="AG66" i="14" l="1"/>
  <c r="AG84" i="14"/>
  <c r="AH66" i="14"/>
  <c r="AH84" i="14"/>
  <c r="B28" i="14"/>
  <c r="AM5" i="6" l="1"/>
  <c r="AL5" i="6"/>
  <c r="B5" i="6"/>
  <c r="AN5" i="6" l="1"/>
  <c r="AP5" i="6"/>
  <c r="D3" i="5" s="1"/>
  <c r="AO5" i="6"/>
  <c r="N24" i="10"/>
  <c r="M24" i="10"/>
  <c r="B24" i="10"/>
  <c r="N25" i="10"/>
  <c r="M25" i="10"/>
  <c r="B25" i="10"/>
  <c r="B31" i="10"/>
  <c r="N31" i="10"/>
  <c r="M31" i="10"/>
  <c r="P31" i="10" l="1"/>
  <c r="G10" i="5" s="1"/>
  <c r="O31" i="10"/>
  <c r="O25" i="10"/>
  <c r="P24" i="10"/>
  <c r="O24" i="10"/>
  <c r="P25" i="10"/>
  <c r="G18" i="5" s="1"/>
  <c r="AM32" i="6"/>
  <c r="AL32" i="6"/>
  <c r="AM30" i="6"/>
  <c r="AL30" i="6"/>
  <c r="AM25" i="6"/>
  <c r="AL25" i="6"/>
  <c r="D34" i="6"/>
  <c r="C22" i="5"/>
  <c r="B30" i="10"/>
  <c r="M30" i="10"/>
  <c r="N30" i="10"/>
  <c r="B26" i="3"/>
  <c r="B10" i="6"/>
  <c r="B11" i="6"/>
  <c r="B12" i="6"/>
  <c r="B14" i="6"/>
  <c r="B15" i="6"/>
  <c r="B16" i="6"/>
  <c r="B17" i="6"/>
  <c r="B19" i="6"/>
  <c r="B20" i="6"/>
  <c r="B21" i="6"/>
  <c r="B22" i="6"/>
  <c r="B26" i="6"/>
  <c r="B25" i="6"/>
  <c r="B27" i="6"/>
  <c r="B29" i="6"/>
  <c r="B30" i="6"/>
  <c r="B32" i="6"/>
  <c r="B33" i="6"/>
  <c r="AO32" i="6" l="1"/>
  <c r="AP25" i="6"/>
  <c r="AP32" i="6"/>
  <c r="AO25" i="6"/>
  <c r="AP30" i="6"/>
  <c r="AO30" i="6"/>
  <c r="O30" i="10"/>
  <c r="AN32" i="6"/>
  <c r="AN30" i="6"/>
  <c r="AN25" i="6"/>
  <c r="P30" i="10"/>
  <c r="L12" i="1"/>
  <c r="L13" i="1"/>
  <c r="L14" i="1"/>
  <c r="L15" i="1"/>
  <c r="L16" i="1"/>
  <c r="C12" i="5" l="1"/>
  <c r="B13" i="11"/>
  <c r="N15" i="10"/>
  <c r="M15" i="10"/>
  <c r="B15" i="10"/>
  <c r="AF64" i="14"/>
  <c r="AE64" i="14"/>
  <c r="B64" i="14"/>
  <c r="AF44" i="14"/>
  <c r="AE44" i="14"/>
  <c r="B44" i="14"/>
  <c r="B15" i="14"/>
  <c r="B14" i="3"/>
  <c r="AM16" i="6"/>
  <c r="AL16" i="6"/>
  <c r="G12" i="1"/>
  <c r="G16" i="1"/>
  <c r="G15" i="1"/>
  <c r="G14" i="1"/>
  <c r="G13" i="1"/>
  <c r="AF107" i="14"/>
  <c r="AE107" i="14"/>
  <c r="B107" i="14"/>
  <c r="AF106" i="14"/>
  <c r="AE106" i="14"/>
  <c r="B106" i="14"/>
  <c r="AF105" i="14"/>
  <c r="AE105" i="14"/>
  <c r="B105" i="14"/>
  <c r="AF104" i="14"/>
  <c r="AE104" i="14"/>
  <c r="B104" i="14"/>
  <c r="AF103" i="14"/>
  <c r="AE103" i="14"/>
  <c r="B103" i="14"/>
  <c r="AF100" i="14"/>
  <c r="AE100" i="14"/>
  <c r="B100" i="14"/>
  <c r="AF98" i="14"/>
  <c r="AE98" i="14"/>
  <c r="B98" i="14"/>
  <c r="AF97" i="14"/>
  <c r="AE97" i="14"/>
  <c r="B97" i="14"/>
  <c r="AF96" i="14"/>
  <c r="AE96" i="14"/>
  <c r="B96" i="14"/>
  <c r="AF94" i="14"/>
  <c r="AE94" i="14"/>
  <c r="B94" i="14"/>
  <c r="AF86" i="14"/>
  <c r="AE86" i="14"/>
  <c r="B86" i="14"/>
  <c r="AF85" i="14"/>
  <c r="AE85" i="14"/>
  <c r="B85" i="14"/>
  <c r="AF83" i="14"/>
  <c r="AE83" i="14"/>
  <c r="B83" i="14"/>
  <c r="AF81" i="14"/>
  <c r="AE81" i="14"/>
  <c r="B81" i="14"/>
  <c r="AF80" i="14"/>
  <c r="AE80" i="14"/>
  <c r="B80" i="14"/>
  <c r="AF79" i="14"/>
  <c r="AE79" i="14"/>
  <c r="B79" i="14"/>
  <c r="AF78" i="14"/>
  <c r="AE78" i="14"/>
  <c r="B78" i="14"/>
  <c r="AF75" i="14"/>
  <c r="AE75" i="14"/>
  <c r="B75" i="14"/>
  <c r="AF67" i="14"/>
  <c r="AE67" i="14"/>
  <c r="B67" i="14"/>
  <c r="AF65" i="14"/>
  <c r="AE65" i="14"/>
  <c r="B65" i="14"/>
  <c r="AF63" i="14"/>
  <c r="AE63" i="14"/>
  <c r="B63" i="14"/>
  <c r="AF62" i="14"/>
  <c r="AE62" i="14"/>
  <c r="B62" i="14"/>
  <c r="AF61" i="14"/>
  <c r="AE61" i="14"/>
  <c r="B61" i="14"/>
  <c r="AF60" i="14"/>
  <c r="AE60" i="14"/>
  <c r="B60" i="14"/>
  <c r="AF59" i="14"/>
  <c r="AE59" i="14"/>
  <c r="B59" i="14"/>
  <c r="AF57" i="14"/>
  <c r="AE57" i="14"/>
  <c r="B57" i="14"/>
  <c r="AF49" i="14"/>
  <c r="AE49" i="14"/>
  <c r="B49" i="14"/>
  <c r="AF47" i="14"/>
  <c r="AE47" i="14"/>
  <c r="B47" i="14"/>
  <c r="AF46" i="14"/>
  <c r="AE46" i="14"/>
  <c r="B46" i="14"/>
  <c r="AF43" i="14"/>
  <c r="AE43" i="14"/>
  <c r="B43" i="14"/>
  <c r="AF42" i="14"/>
  <c r="AE42" i="14"/>
  <c r="B42" i="14"/>
  <c r="AF41" i="14"/>
  <c r="AE41" i="14"/>
  <c r="B41" i="14"/>
  <c r="AF40" i="14"/>
  <c r="AE40" i="14"/>
  <c r="B40" i="14"/>
  <c r="AF39" i="14"/>
  <c r="AE39" i="14"/>
  <c r="B39" i="14"/>
  <c r="AF38" i="14"/>
  <c r="AE38" i="14"/>
  <c r="B38" i="14"/>
  <c r="B24" i="14"/>
  <c r="B31" i="14"/>
  <c r="B32" i="14"/>
  <c r="B30" i="14"/>
  <c r="B29" i="14"/>
  <c r="B23" i="14"/>
  <c r="B22" i="14"/>
  <c r="B21" i="14"/>
  <c r="B20" i="14"/>
  <c r="B18" i="14"/>
  <c r="B16" i="14"/>
  <c r="B14" i="14"/>
  <c r="B13" i="14"/>
  <c r="B11" i="14"/>
  <c r="B10" i="14"/>
  <c r="B9" i="14"/>
  <c r="B8" i="14"/>
  <c r="B7" i="14"/>
  <c r="B6" i="14"/>
  <c r="B5" i="14"/>
  <c r="B4" i="14"/>
  <c r="B3" i="14"/>
  <c r="H25" i="11" l="1"/>
  <c r="H18" i="5" s="1"/>
  <c r="H19" i="11"/>
  <c r="H14" i="11"/>
  <c r="H13" i="5" s="1"/>
  <c r="H9" i="11"/>
  <c r="H5" i="11"/>
  <c r="H3" i="5" s="1"/>
  <c r="H24" i="11"/>
  <c r="H18" i="11"/>
  <c r="H12" i="11"/>
  <c r="H8" i="11"/>
  <c r="H3" i="11"/>
  <c r="H20" i="5" s="1"/>
  <c r="H23" i="11"/>
  <c r="H19" i="5" s="1"/>
  <c r="H16" i="11"/>
  <c r="H11" i="11"/>
  <c r="H4" i="5" s="1"/>
  <c r="H7" i="11"/>
  <c r="H20" i="11"/>
  <c r="H5" i="5" s="1"/>
  <c r="H15" i="11"/>
  <c r="H10" i="11"/>
  <c r="H6" i="5" s="1"/>
  <c r="H6" i="11"/>
  <c r="H9" i="5" s="1"/>
  <c r="H13" i="11"/>
  <c r="H12" i="5" s="1"/>
  <c r="O34" i="3"/>
  <c r="AP16" i="6"/>
  <c r="AO16" i="6"/>
  <c r="O15" i="10"/>
  <c r="P15" i="10"/>
  <c r="AH103" i="14"/>
  <c r="AE24" i="14" s="1"/>
  <c r="AG103" i="14"/>
  <c r="AH105" i="14"/>
  <c r="AE26" i="14" s="1"/>
  <c r="AH107" i="14"/>
  <c r="AE33" i="14" s="1"/>
  <c r="AG105" i="14"/>
  <c r="AH94" i="14"/>
  <c r="AH98" i="14"/>
  <c r="AE17" i="14" s="1"/>
  <c r="AG98" i="14"/>
  <c r="AG78" i="14"/>
  <c r="AH81" i="14"/>
  <c r="AH86" i="14"/>
  <c r="AG64" i="14"/>
  <c r="AG107" i="14"/>
  <c r="AG44" i="14"/>
  <c r="AH57" i="14"/>
  <c r="AH64" i="14"/>
  <c r="AH44" i="14"/>
  <c r="AG57" i="14"/>
  <c r="AH59" i="14"/>
  <c r="AH60" i="14"/>
  <c r="AH75" i="14"/>
  <c r="AH80" i="14"/>
  <c r="AE19" i="14" s="1"/>
  <c r="AG80" i="14"/>
  <c r="AH83" i="14"/>
  <c r="AE23" i="14" s="1"/>
  <c r="AG83" i="14"/>
  <c r="AH85" i="14"/>
  <c r="AG85" i="14"/>
  <c r="AH96" i="14"/>
  <c r="AG96" i="14"/>
  <c r="AH97" i="14"/>
  <c r="AH100" i="14"/>
  <c r="AH104" i="14"/>
  <c r="AE25" i="14" s="1"/>
  <c r="AH106" i="14"/>
  <c r="AN16" i="6"/>
  <c r="AH67" i="14"/>
  <c r="AE29" i="14" s="1"/>
  <c r="AH62" i="14"/>
  <c r="AH65" i="14"/>
  <c r="AH78" i="14"/>
  <c r="AH79" i="14"/>
  <c r="AG61" i="14"/>
  <c r="AG63" i="14"/>
  <c r="AH63" i="14"/>
  <c r="AG79" i="14"/>
  <c r="AH61" i="14"/>
  <c r="AG67" i="14"/>
  <c r="AG94" i="14"/>
  <c r="AG97" i="14"/>
  <c r="AG100" i="14"/>
  <c r="AG104" i="14"/>
  <c r="AG106" i="14"/>
  <c r="AG75" i="14"/>
  <c r="AG81" i="14"/>
  <c r="AG86" i="14"/>
  <c r="AG59" i="14"/>
  <c r="AG60" i="14"/>
  <c r="AG62" i="14"/>
  <c r="AG65" i="14"/>
  <c r="AG39" i="14"/>
  <c r="AG41" i="14"/>
  <c r="AG42" i="14"/>
  <c r="AG49" i="14"/>
  <c r="AH38" i="14"/>
  <c r="AH40" i="14"/>
  <c r="AE10" i="14" s="1"/>
  <c r="AH43" i="14"/>
  <c r="AH46" i="14"/>
  <c r="AE21" i="14" s="1"/>
  <c r="AH47" i="14"/>
  <c r="AE28" i="14" s="1"/>
  <c r="AG38" i="14"/>
  <c r="AH39" i="14"/>
  <c r="AE8" i="14" s="1"/>
  <c r="AG40" i="14"/>
  <c r="AH41" i="14"/>
  <c r="AH42" i="14"/>
  <c r="AG43" i="14"/>
  <c r="AG46" i="14"/>
  <c r="AG47" i="14"/>
  <c r="AH49" i="14"/>
  <c r="AE31" i="14" s="1"/>
  <c r="O7" i="1"/>
  <c r="M7" i="1"/>
  <c r="L7" i="1"/>
  <c r="J7" i="1"/>
  <c r="I7" i="1"/>
  <c r="G7" i="1"/>
  <c r="AM4" i="6"/>
  <c r="AL4" i="6"/>
  <c r="I10" i="1"/>
  <c r="L10" i="1"/>
  <c r="O10" i="1"/>
  <c r="B25" i="11"/>
  <c r="B24" i="11"/>
  <c r="B23" i="11"/>
  <c r="B20" i="11"/>
  <c r="B19" i="11"/>
  <c r="B18" i="11"/>
  <c r="B16" i="11"/>
  <c r="B15" i="11"/>
  <c r="B14" i="11"/>
  <c r="B12" i="11"/>
  <c r="B11" i="11"/>
  <c r="B10" i="11"/>
  <c r="B9" i="11"/>
  <c r="B8" i="11"/>
  <c r="B7" i="11"/>
  <c r="B6" i="11"/>
  <c r="B5" i="11"/>
  <c r="B3" i="11"/>
  <c r="C3" i="5"/>
  <c r="N3" i="10"/>
  <c r="M3" i="10"/>
  <c r="B3" i="10"/>
  <c r="B4" i="6"/>
  <c r="B3" i="3"/>
  <c r="H34" i="6"/>
  <c r="M18" i="10"/>
  <c r="N18" i="10"/>
  <c r="B18" i="10"/>
  <c r="B17" i="3"/>
  <c r="AM19" i="6"/>
  <c r="AL19" i="6"/>
  <c r="E34" i="6"/>
  <c r="F34" i="6"/>
  <c r="G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C34" i="6"/>
  <c r="B7" i="3"/>
  <c r="B6" i="6"/>
  <c r="B7" i="6"/>
  <c r="B8" i="6"/>
  <c r="B9" i="6"/>
  <c r="M5" i="10"/>
  <c r="M6" i="10"/>
  <c r="M7" i="10"/>
  <c r="M8" i="10"/>
  <c r="M9" i="10"/>
  <c r="M10" i="10"/>
  <c r="M11" i="10"/>
  <c r="M13" i="10"/>
  <c r="M14" i="10"/>
  <c r="M17" i="10"/>
  <c r="M19" i="10"/>
  <c r="M20" i="10"/>
  <c r="M21" i="10"/>
  <c r="M32" i="10"/>
  <c r="M33" i="10"/>
  <c r="N5" i="10"/>
  <c r="N6" i="10"/>
  <c r="N7" i="10"/>
  <c r="N8" i="10"/>
  <c r="N9" i="10"/>
  <c r="N10" i="10"/>
  <c r="N11" i="10"/>
  <c r="N13" i="10"/>
  <c r="N14" i="10"/>
  <c r="N17" i="10"/>
  <c r="N19" i="10"/>
  <c r="N20" i="10"/>
  <c r="N21" i="10"/>
  <c r="N32" i="10"/>
  <c r="N33" i="10"/>
  <c r="C14" i="5"/>
  <c r="C21" i="5"/>
  <c r="C16" i="5"/>
  <c r="C10" i="5"/>
  <c r="C24" i="5"/>
  <c r="C25" i="5"/>
  <c r="C6" i="5"/>
  <c r="C4" i="5"/>
  <c r="C19" i="5"/>
  <c r="C23" i="5"/>
  <c r="C15" i="5"/>
  <c r="B33" i="3"/>
  <c r="B32" i="3"/>
  <c r="B30" i="3"/>
  <c r="B28" i="3"/>
  <c r="B27" i="3"/>
  <c r="B20" i="3"/>
  <c r="B19" i="3"/>
  <c r="B18" i="3"/>
  <c r="B15" i="3"/>
  <c r="B13" i="3"/>
  <c r="B12" i="3"/>
  <c r="B10" i="3"/>
  <c r="B9" i="3"/>
  <c r="B8" i="3"/>
  <c r="B6" i="3"/>
  <c r="B5" i="3"/>
  <c r="B4" i="3"/>
  <c r="B31" i="3"/>
  <c r="B33" i="10"/>
  <c r="B32" i="10"/>
  <c r="B21" i="10"/>
  <c r="B20" i="10"/>
  <c r="B19" i="10"/>
  <c r="B17" i="10"/>
  <c r="B14" i="10"/>
  <c r="B13" i="10"/>
  <c r="B11" i="10"/>
  <c r="B10" i="10"/>
  <c r="B9" i="10"/>
  <c r="B8" i="10"/>
  <c r="B7" i="10"/>
  <c r="B6" i="10"/>
  <c r="B5" i="10"/>
  <c r="AB38" i="6"/>
  <c r="AK38" i="6"/>
  <c r="AI38" i="6"/>
  <c r="AH38" i="6"/>
  <c r="AF38" i="6"/>
  <c r="AE38" i="6"/>
  <c r="AC38" i="6"/>
  <c r="Z38" i="6"/>
  <c r="AL6" i="6"/>
  <c r="AL7" i="6"/>
  <c r="AL8" i="6"/>
  <c r="AL9" i="6"/>
  <c r="AL10" i="6"/>
  <c r="AL11" i="6"/>
  <c r="AL12" i="6"/>
  <c r="AL14" i="6"/>
  <c r="AL15" i="6"/>
  <c r="AL17" i="6"/>
  <c r="AL20" i="6"/>
  <c r="AL21" i="6"/>
  <c r="AL22" i="6"/>
  <c r="AL26" i="6"/>
  <c r="AL27" i="6"/>
  <c r="AL29" i="6"/>
  <c r="AL31" i="6"/>
  <c r="AL33" i="6"/>
  <c r="AM33" i="6"/>
  <c r="AM31" i="6"/>
  <c r="AM29" i="6"/>
  <c r="AM27" i="6"/>
  <c r="AM26" i="6"/>
  <c r="AM22" i="6"/>
  <c r="AM21" i="6"/>
  <c r="AM20" i="6"/>
  <c r="AM17" i="6"/>
  <c r="AM15" i="6"/>
  <c r="AM14" i="6"/>
  <c r="AM12" i="6"/>
  <c r="AM11" i="6"/>
  <c r="AM10" i="6"/>
  <c r="AM9" i="6"/>
  <c r="AM8" i="6"/>
  <c r="AM7" i="6"/>
  <c r="AM6" i="6"/>
  <c r="L5" i="1"/>
  <c r="L6" i="1"/>
  <c r="L8" i="1"/>
  <c r="L9" i="1"/>
  <c r="L11" i="1"/>
  <c r="L4" i="1"/>
  <c r="J5" i="1"/>
  <c r="J8" i="1"/>
  <c r="J9" i="1"/>
  <c r="J10" i="1"/>
  <c r="J11" i="1"/>
  <c r="J4" i="1"/>
  <c r="O5" i="1"/>
  <c r="O6" i="1"/>
  <c r="O8" i="1"/>
  <c r="O9" i="1"/>
  <c r="O11" i="1"/>
  <c r="O4" i="1"/>
  <c r="I5" i="1"/>
  <c r="I6" i="1"/>
  <c r="I8" i="1"/>
  <c r="I9" i="1"/>
  <c r="I11" i="1"/>
  <c r="I4" i="1"/>
  <c r="M5" i="1"/>
  <c r="M6" i="1"/>
  <c r="M9" i="1"/>
  <c r="M10" i="1"/>
  <c r="M11" i="1"/>
  <c r="M4" i="1"/>
  <c r="G5" i="1"/>
  <c r="G9" i="1"/>
  <c r="G10" i="1"/>
  <c r="G11" i="1"/>
  <c r="G4" i="1"/>
  <c r="AE14" i="14" l="1"/>
  <c r="F13" i="5" s="1"/>
  <c r="AE32" i="14"/>
  <c r="F23" i="5" s="1"/>
  <c r="AE9" i="14"/>
  <c r="F15" i="5" s="1"/>
  <c r="AE12" i="14"/>
  <c r="F21" i="5" s="1"/>
  <c r="AE13" i="14"/>
  <c r="F12" i="5" s="1"/>
  <c r="AE6" i="14"/>
  <c r="F9" i="5" s="1"/>
  <c r="AE20" i="14"/>
  <c r="F5" i="5" s="1"/>
  <c r="AE11" i="14"/>
  <c r="F4" i="5" s="1"/>
  <c r="AE3" i="14"/>
  <c r="F20" i="5" s="1"/>
  <c r="F28" i="5"/>
  <c r="O6" i="10"/>
  <c r="F14" i="5"/>
  <c r="F8" i="5"/>
  <c r="F7" i="5"/>
  <c r="F18" i="5"/>
  <c r="F17" i="5"/>
  <c r="O9" i="10"/>
  <c r="E30" i="5"/>
  <c r="E28" i="5"/>
  <c r="E29" i="5"/>
  <c r="F30" i="5"/>
  <c r="P19" i="10"/>
  <c r="P33" i="10"/>
  <c r="O17" i="10"/>
  <c r="O10" i="10"/>
  <c r="AP4" i="6"/>
  <c r="AO4" i="6"/>
  <c r="AP29" i="6"/>
  <c r="D11" i="5" s="1"/>
  <c r="AO29" i="6"/>
  <c r="AP22" i="6"/>
  <c r="D22" i="5" s="1"/>
  <c r="AO22" i="6"/>
  <c r="AO7" i="6"/>
  <c r="AP7" i="6"/>
  <c r="D16" i="5" s="1"/>
  <c r="AO19" i="6"/>
  <c r="AP19" i="6"/>
  <c r="AO27" i="6"/>
  <c r="AP27" i="6"/>
  <c r="AP14" i="6"/>
  <c r="D13" i="5" s="1"/>
  <c r="AO14" i="6"/>
  <c r="AP6" i="6"/>
  <c r="AO6" i="6"/>
  <c r="AO33" i="6"/>
  <c r="AP33" i="6"/>
  <c r="D17" i="5" s="1"/>
  <c r="AO26" i="6"/>
  <c r="AP26" i="6"/>
  <c r="AO20" i="6"/>
  <c r="AP20" i="6"/>
  <c r="D5" i="5" s="1"/>
  <c r="O20" i="10"/>
  <c r="O13" i="10"/>
  <c r="AP31" i="6"/>
  <c r="AO31" i="6"/>
  <c r="AP17" i="6"/>
  <c r="AO17" i="6"/>
  <c r="AO8" i="6"/>
  <c r="AP8" i="6"/>
  <c r="O11" i="10"/>
  <c r="H34" i="11"/>
  <c r="F19" i="5"/>
  <c r="F10" i="5"/>
  <c r="F22" i="5"/>
  <c r="F24" i="5"/>
  <c r="AP12" i="6"/>
  <c r="D21" i="5" s="1"/>
  <c r="AO12" i="6"/>
  <c r="AO11" i="6"/>
  <c r="AP11" i="6" s="1"/>
  <c r="D4" i="5" s="1"/>
  <c r="AP21" i="6"/>
  <c r="AO21" i="6"/>
  <c r="AP10" i="6"/>
  <c r="D6" i="5" s="1"/>
  <c r="AO10" i="6"/>
  <c r="AO9" i="6"/>
  <c r="AP9" i="6" s="1"/>
  <c r="D15" i="5" s="1"/>
  <c r="AP15" i="6"/>
  <c r="AO15" i="6"/>
  <c r="AH50" i="14"/>
  <c r="P10" i="10"/>
  <c r="G6" i="5" s="1"/>
  <c r="AH68" i="14"/>
  <c r="F29" i="5" s="1"/>
  <c r="AH87" i="14"/>
  <c r="AH108" i="14"/>
  <c r="F25" i="5"/>
  <c r="F6" i="5"/>
  <c r="F16" i="5"/>
  <c r="F31" i="5"/>
  <c r="F11" i="5"/>
  <c r="F3" i="5"/>
  <c r="O7" i="10"/>
  <c r="O3" i="10"/>
  <c r="O19" i="10"/>
  <c r="O14" i="10"/>
  <c r="O18" i="10"/>
  <c r="P18" i="10"/>
  <c r="AN19" i="6"/>
  <c r="AN8" i="6"/>
  <c r="AN4" i="6"/>
  <c r="AN20" i="6"/>
  <c r="AN22" i="6"/>
  <c r="AN26" i="6"/>
  <c r="AP35" i="6"/>
  <c r="P3" i="10"/>
  <c r="P21" i="10"/>
  <c r="G8" i="5" s="1"/>
  <c r="P17" i="10"/>
  <c r="P13" i="10"/>
  <c r="G12" i="5" s="1"/>
  <c r="P6" i="10"/>
  <c r="G9" i="5" s="1"/>
  <c r="P32" i="10"/>
  <c r="G23" i="5" s="1"/>
  <c r="P20" i="10"/>
  <c r="G5" i="5" s="1"/>
  <c r="P11" i="10"/>
  <c r="G4" i="5" s="1"/>
  <c r="P9" i="10"/>
  <c r="G15" i="5" s="1"/>
  <c r="P8" i="10"/>
  <c r="P14" i="10"/>
  <c r="G13" i="5" s="1"/>
  <c r="P7" i="10"/>
  <c r="O5" i="10"/>
  <c r="P5" i="10"/>
  <c r="G3" i="5" s="1"/>
  <c r="O21" i="10"/>
  <c r="AN29" i="6"/>
  <c r="AN11" i="6"/>
  <c r="AN15" i="6"/>
  <c r="AN33" i="6"/>
  <c r="AN6" i="6"/>
  <c r="O8" i="10"/>
  <c r="O32" i="10"/>
  <c r="AN7" i="6"/>
  <c r="AN9" i="6"/>
  <c r="AN10" i="6"/>
  <c r="AN12" i="6"/>
  <c r="AN14" i="6"/>
  <c r="AN17" i="6"/>
  <c r="AN21" i="6"/>
  <c r="AN27" i="6"/>
  <c r="AN31" i="6"/>
  <c r="E31" i="5"/>
  <c r="O33" i="10"/>
  <c r="I5" i="5" l="1"/>
  <c r="G20" i="5"/>
  <c r="I12" i="5"/>
  <c r="E32" i="5"/>
  <c r="E26" i="5"/>
  <c r="I9" i="5" l="1"/>
  <c r="I11" i="5"/>
  <c r="I7" i="5"/>
  <c r="I18" i="5"/>
  <c r="D30" i="5"/>
  <c r="D31" i="5"/>
  <c r="G29" i="5"/>
  <c r="G30" i="5"/>
  <c r="I13" i="5"/>
  <c r="J25" i="5"/>
  <c r="J24" i="5"/>
  <c r="I8" i="5"/>
  <c r="I20" i="5"/>
  <c r="J18" i="5"/>
  <c r="J7" i="5"/>
  <c r="J20" i="5"/>
  <c r="J13" i="5"/>
  <c r="J14" i="5"/>
  <c r="I22" i="5"/>
  <c r="D28" i="5"/>
  <c r="G31" i="5"/>
  <c r="G26" i="5"/>
  <c r="G28" i="5"/>
  <c r="D29" i="5"/>
  <c r="J6" i="5"/>
  <c r="J10" i="5"/>
  <c r="J9" i="5"/>
  <c r="J19" i="5"/>
  <c r="J23" i="5"/>
  <c r="J11" i="5"/>
  <c r="J12" i="5"/>
  <c r="J22" i="5"/>
  <c r="J8" i="5"/>
  <c r="D26" i="5"/>
  <c r="J21" i="5"/>
  <c r="D32" i="5" l="1"/>
  <c r="G32" i="5"/>
  <c r="J17" i="5"/>
  <c r="J15" i="5"/>
  <c r="J16" i="5"/>
  <c r="J4" i="5"/>
  <c r="J5" i="5"/>
  <c r="F26" i="5"/>
  <c r="J3" i="5" s="1"/>
  <c r="F32" i="5" l="1"/>
  <c r="I3" i="5"/>
  <c r="I16" i="5"/>
  <c r="I24" i="5"/>
  <c r="I21" i="5"/>
  <c r="I19" i="5"/>
  <c r="I10" i="5"/>
  <c r="I25" i="5"/>
  <c r="I17" i="5"/>
  <c r="H30" i="5" l="1"/>
  <c r="I30" i="5" s="1"/>
  <c r="H29" i="5"/>
  <c r="I29" i="5" s="1"/>
  <c r="H28" i="5"/>
  <c r="I28" i="5" s="1"/>
  <c r="I4" i="5"/>
  <c r="I15" i="5"/>
  <c r="I14" i="5"/>
  <c r="H31" i="5"/>
  <c r="I31" i="5" s="1"/>
  <c r="I23" i="5"/>
  <c r="I6" i="5"/>
  <c r="H26" i="5"/>
  <c r="I26" i="5" l="1"/>
  <c r="I32" i="5"/>
  <c r="H32" i="5"/>
</calcChain>
</file>

<file path=xl/sharedStrings.xml><?xml version="1.0" encoding="utf-8"?>
<sst xmlns="http://schemas.openxmlformats.org/spreadsheetml/2006/main" count="757" uniqueCount="162">
  <si>
    <t>RP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</si>
  <si>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</si>
  <si>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</si>
  <si>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</si>
  <si>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</si>
  <si>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</si>
  <si>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</si>
  <si>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</si>
  <si>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</si>
  <si>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</si>
  <si>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</si>
  <si>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</si>
  <si>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</si>
  <si>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</si>
  <si>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</si>
  <si>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</si>
  <si>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</si>
  <si>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</si>
  <si>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</si>
  <si>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</si>
  <si>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</si>
  <si>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</si>
  <si>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</si>
  <si>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</si>
  <si>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</si>
  <si>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</si>
  <si>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</si>
  <si>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</si>
  <si>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</si>
  <si>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</si>
  <si>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</si>
  <si>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</si>
  <si>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</si>
  <si>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</si>
  <si>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</si>
  <si>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</si>
  <si>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Jméno</t>
  </si>
  <si>
    <t>FIALA Leoš ml.</t>
  </si>
  <si>
    <t>FRIŠ Miroslav</t>
  </si>
  <si>
    <t>HEROUT František</t>
  </si>
  <si>
    <t>HEROUT Václav</t>
  </si>
  <si>
    <t>JANDEJSEK Pavel</t>
  </si>
  <si>
    <t>JANDEJSEK Zdeněk</t>
  </si>
  <si>
    <t>MORAVEC Jiří</t>
  </si>
  <si>
    <t>NĚMEC Marek</t>
  </si>
  <si>
    <t>NEVŘELA Daniel</t>
  </si>
  <si>
    <t>SEMANÍK Viktor</t>
  </si>
  <si>
    <t>VÁVRA Vladimír</t>
  </si>
  <si>
    <t>VESELÝ Josef</t>
  </si>
  <si>
    <t>Body</t>
  </si>
  <si>
    <t>1.RP</t>
  </si>
  <si>
    <t>2.RP</t>
  </si>
  <si>
    <t>3.RP</t>
  </si>
  <si>
    <t>4.RP</t>
  </si>
  <si>
    <t>KP</t>
  </si>
  <si>
    <t>TOP</t>
  </si>
  <si>
    <t>Turnaje</t>
  </si>
  <si>
    <t>Mistráky</t>
  </si>
  <si>
    <t>Bonus</t>
  </si>
  <si>
    <t>Treninky</t>
  </si>
  <si>
    <t>Místo</t>
  </si>
  <si>
    <t>Účast</t>
  </si>
  <si>
    <t>Kde?</t>
  </si>
  <si>
    <t>Krajské přebory</t>
  </si>
  <si>
    <t>Regionální přebory</t>
  </si>
  <si>
    <t>Trénink SKC, pátek (max 3 zápasy)</t>
  </si>
  <si>
    <t>1x Výhra</t>
  </si>
  <si>
    <t>-</t>
  </si>
  <si>
    <t>Další otevřený turnaj (max 6 zápasů)</t>
  </si>
  <si>
    <t>Regionální pohár - skupina, "A" část</t>
  </si>
  <si>
    <t>Regionální pohár - část útěchy</t>
  </si>
  <si>
    <t>TOP 16, Čáslav (bonusový turnaj)</t>
  </si>
  <si>
    <t>Pohár (bonusový mistrák)</t>
  </si>
  <si>
    <t>bez Mistráků</t>
  </si>
  <si>
    <t>mistráky</t>
  </si>
  <si>
    <t>celkem:</t>
  </si>
  <si>
    <t>treninky</t>
  </si>
  <si>
    <t>Body (min-max)</t>
  </si>
  <si>
    <t>Bude zvolen nejužitečnější hráč: celkově, A-týmu, B-týmu, C-týmu a D-týmu</t>
  </si>
  <si>
    <t>Velký počet bodů lze získat účastí na turnajích a na trenincích, což by mělo být motivující.</t>
  </si>
  <si>
    <t>ČP</t>
  </si>
  <si>
    <t>ŠKOPEK Pavel</t>
  </si>
  <si>
    <t>Tým</t>
  </si>
  <si>
    <t>C</t>
  </si>
  <si>
    <t>D</t>
  </si>
  <si>
    <t>B</t>
  </si>
  <si>
    <t>A</t>
  </si>
  <si>
    <t>V bonusech se projeví to, že C a D-tým ztrácí možnost hraní dalších 4 zápasů oproti ostatním!!!!</t>
  </si>
  <si>
    <t>bonus</t>
  </si>
  <si>
    <t>Tento bonus bude mít hodnotu jejich průměru bodu na zápas, krát příslušná hodnota (návrh)</t>
  </si>
  <si>
    <t>Příklad:</t>
  </si>
  <si>
    <t>Bonus bude započítán za tolik zápasů, kolik by hráč nejpravděpodobněji odehrál podle průběhu sezóny</t>
  </si>
  <si>
    <t>Další</t>
  </si>
  <si>
    <t>Ú</t>
  </si>
  <si>
    <t>Bodování</t>
  </si>
  <si>
    <t>Výhry</t>
  </si>
  <si>
    <t>Soupiska</t>
  </si>
  <si>
    <t>S</t>
  </si>
  <si>
    <t>F</t>
  </si>
  <si>
    <t>Účastí</t>
  </si>
  <si>
    <t>V/Ú</t>
  </si>
  <si>
    <t>S1</t>
  </si>
  <si>
    <t>S2</t>
  </si>
  <si>
    <t>Český pohár - Kolik výher</t>
  </si>
  <si>
    <t>Mistráky body jednotlivě podle kol (VZORCE)</t>
  </si>
  <si>
    <r>
      <t xml:space="preserve">Turnaje - </t>
    </r>
    <r>
      <rPr>
        <b/>
        <sz val="16"/>
        <color rgb="FFFF0000"/>
        <rFont val="Calibri"/>
        <family val="2"/>
        <charset val="238"/>
        <scheme val="minor"/>
      </rPr>
      <t>Body celkem</t>
    </r>
  </si>
  <si>
    <t>S3</t>
  </si>
  <si>
    <t>BUDJAČ Libor</t>
  </si>
  <si>
    <t>Popis</t>
  </si>
  <si>
    <t>Body za Hráče měsíce</t>
  </si>
  <si>
    <t>Hráč měsíce - Body celkem</t>
  </si>
  <si>
    <t>Anketa</t>
  </si>
  <si>
    <t>Anketa o hráče měsíce</t>
  </si>
  <si>
    <t>Trénink SKC, pátek (max 2 zápasy)</t>
  </si>
  <si>
    <t>A-tým</t>
  </si>
  <si>
    <t>B-tým</t>
  </si>
  <si>
    <t>C-tým</t>
  </si>
  <si>
    <t>D-tým</t>
  </si>
  <si>
    <t>bez</t>
  </si>
  <si>
    <t>Průměrná účast:</t>
  </si>
  <si>
    <t>Regionální pohár - skupina</t>
  </si>
  <si>
    <t>Regionolní pohár - soutěž A</t>
  </si>
  <si>
    <t>Regionální pohár - finále A</t>
  </si>
  <si>
    <t>B9</t>
  </si>
  <si>
    <t>B11</t>
  </si>
  <si>
    <t>Limit</t>
  </si>
  <si>
    <t>Tréninky - Napiš kolikrát si vyhrál (max. 2x)</t>
  </si>
  <si>
    <t>Utkání</t>
  </si>
  <si>
    <t>DIVIZE</t>
  </si>
  <si>
    <t>REGIONÁLNÍ PŘEBOR</t>
  </si>
  <si>
    <t>REGIONÁLNÍ SOUTĚŽ</t>
  </si>
  <si>
    <t>Divize</t>
  </si>
  <si>
    <t>KP2</t>
  </si>
  <si>
    <t>RS</t>
  </si>
  <si>
    <t>KUČERA Lukáš</t>
  </si>
  <si>
    <t>Vánoce</t>
  </si>
  <si>
    <t>SKC</t>
  </si>
  <si>
    <t>KRAJSKÝ SOUTĚŽ I.TŘÍDY</t>
  </si>
  <si>
    <t>Způsob bodování 2012/2013</t>
  </si>
  <si>
    <t>ŠKOPKOVÁ Věra</t>
  </si>
  <si>
    <t>ROUB Pavel st.</t>
  </si>
  <si>
    <t>ROUB Pavel ml.</t>
  </si>
  <si>
    <t>DUŠEK Jiří</t>
  </si>
  <si>
    <t>BEZNOSKA Jaroslav ml.</t>
  </si>
  <si>
    <t>PROCHÁZKA Jan</t>
  </si>
  <si>
    <t>MENŠÍKOVÁ Šárka</t>
  </si>
  <si>
    <t>MAXA Jakub</t>
  </si>
  <si>
    <t>PAŽOUT Vít</t>
  </si>
  <si>
    <t>SMÍTKA David</t>
  </si>
  <si>
    <t>Krajské přebory, MČR</t>
  </si>
  <si>
    <t>MENŠÍK Vladimír ml.</t>
  </si>
  <si>
    <t>MENŠÍK Vladimír st.</t>
  </si>
  <si>
    <t>UHER Petr</t>
  </si>
  <si>
    <t>BLEHA Lukáš</t>
  </si>
  <si>
    <t>TRMAL Matěj</t>
  </si>
  <si>
    <t>BEZNOSKA Jaroslav st.</t>
  </si>
  <si>
    <t>Limity celkových bodů 2013/2014</t>
  </si>
  <si>
    <t>REGIONÁLNÍ PŘEBOR II</t>
  </si>
  <si>
    <t>REGIONÁLNÍ PŘEBOR I</t>
  </si>
  <si>
    <t>KRAJSKÝ PŘEBOR II.TŘÍDY</t>
  </si>
  <si>
    <t xml:space="preserve"> </t>
  </si>
  <si>
    <t>Konečné pořadí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</si>
</sst>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7"/>
      <name val="Verdana"/>
      <family val="2"/>
      <charset val="238"/>
    </font>
    <font>
      <sz val="7"/>
      <color theme="1"/>
      <name val="Verdana"/>
      <family val="2"/>
      <charset val="238"/>
    </font>
    <font>
      <b/>
      <sz val="7"/>
      <color theme="0"/>
      <name val="Verdana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5" xfId="0" applyFont="1" applyBorder="1" applyAlignment="1" applyProtection="1">
      <alignment horizontal="left"/>
      <protection locked="0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/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/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7" fillId="0" borderId="15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4" borderId="50" xfId="0" applyFont="1" applyFill="1" applyBorder="1" applyAlignment="1">
      <alignment horizontal="center" vertical="center"/>
    </xf>
    <xf numFmtId="0" fontId="1" fillId="0" borderId="51" xfId="0" applyFont="1" applyBorder="1"/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6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9" fillId="0" borderId="3" xfId="0" applyFont="1" applyBorder="1" applyAlignment="1">
      <alignment horizontal="center"/>
    </xf>
    <xf numFmtId="0" fontId="9" fillId="0" borderId="51" xfId="0" applyFont="1" applyBorder="1"/>
    <xf numFmtId="0" fontId="9" fillId="0" borderId="5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/>
    <xf numFmtId="0" fontId="9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4" fillId="0" borderId="6" xfId="0" applyFont="1" applyBorder="1" applyAlignment="1"/>
    <xf numFmtId="0" fontId="10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9" xfId="0" applyBorder="1"/>
    <xf numFmtId="0" fontId="0" fillId="0" borderId="6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3" fillId="0" borderId="64" xfId="0" applyFont="1" applyBorder="1" applyAlignment="1" applyProtection="1">
      <alignment horizontal="center"/>
      <protection locked="0"/>
    </xf>
    <xf numFmtId="0" fontId="0" fillId="3" borderId="65" xfId="0" applyFill="1" applyBorder="1" applyAlignment="1">
      <alignment horizontal="center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24" fillId="0" borderId="64" xfId="0" applyFont="1" applyBorder="1" applyAlignment="1" applyProtection="1">
      <alignment horizontal="left"/>
      <protection locked="0"/>
    </xf>
    <xf numFmtId="0" fontId="24" fillId="0" borderId="66" xfId="0" applyFont="1" applyBorder="1" applyAlignment="1" applyProtection="1">
      <alignment horizontal="left"/>
      <protection locked="0"/>
    </xf>
    <xf numFmtId="0" fontId="24" fillId="0" borderId="69" xfId="0" applyFont="1" applyBorder="1" applyAlignment="1" applyProtection="1">
      <alignment horizontal="left"/>
      <protection locked="0"/>
    </xf>
    <xf numFmtId="0" fontId="0" fillId="6" borderId="65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25" fillId="0" borderId="0" xfId="0" applyFont="1"/>
    <xf numFmtId="0" fontId="0" fillId="0" borderId="47" xfId="0" applyBorder="1" applyAlignment="1">
      <alignment horizontal="center"/>
    </xf>
    <xf numFmtId="0" fontId="4" fillId="0" borderId="41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0" fillId="0" borderId="52" xfId="0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/>
    <xf numFmtId="0" fontId="1" fillId="5" borderId="11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0" xfId="0" applyFont="1"/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2" fillId="0" borderId="41" xfId="0" applyFont="1" applyBorder="1"/>
    <xf numFmtId="0" fontId="4" fillId="7" borderId="4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0" fillId="0" borderId="0" xfId="0" applyFill="1"/>
    <xf numFmtId="0" fontId="34" fillId="0" borderId="25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8" borderId="5" xfId="0" applyNumberFormat="1" applyFill="1" applyBorder="1" applyAlignment="1">
      <alignment horizontal="center"/>
    </xf>
    <xf numFmtId="0" fontId="0" fillId="8" borderId="18" xfId="0" applyNumberFormat="1" applyFill="1" applyBorder="1" applyAlignment="1">
      <alignment horizontal="center"/>
    </xf>
    <xf numFmtId="0" fontId="0" fillId="9" borderId="5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10" borderId="5" xfId="0" applyNumberFormat="1" applyFill="1" applyBorder="1" applyAlignment="1">
      <alignment horizontal="center"/>
    </xf>
    <xf numFmtId="0" fontId="0" fillId="10" borderId="18" xfId="0" applyNumberForma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6" borderId="18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5" xfId="0" applyFont="1" applyBorder="1" applyAlignment="1"/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/>
    <xf numFmtId="0" fontId="20" fillId="4" borderId="4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7" fillId="0" borderId="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4" fillId="0" borderId="42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5" xfId="0" applyBorder="1" applyAlignment="1"/>
    <xf numFmtId="0" fontId="4" fillId="0" borderId="55" xfId="0" applyFont="1" applyBorder="1" applyAlignment="1"/>
    <xf numFmtId="0" fontId="0" fillId="0" borderId="54" xfId="0" applyBorder="1" applyAlignment="1"/>
    <xf numFmtId="0" fontId="0" fillId="0" borderId="60" xfId="0" applyBorder="1" applyAlignment="1"/>
    <xf numFmtId="0" fontId="4" fillId="0" borderId="41" xfId="0" applyFont="1" applyBorder="1" applyAlignment="1"/>
    <xf numFmtId="0" fontId="0" fillId="0" borderId="25" xfId="0" applyBorder="1" applyAlignment="1"/>
    <xf numFmtId="0" fontId="0" fillId="0" borderId="61" xfId="0" applyBorder="1" applyAlignment="1"/>
    <xf numFmtId="0" fontId="10" fillId="4" borderId="1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4" borderId="58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4" borderId="5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33" fillId="0" borderId="55" xfId="0" applyFont="1" applyBorder="1" applyAlignment="1"/>
    <xf numFmtId="0" fontId="6" fillId="0" borderId="54" xfId="0" applyFont="1" applyBorder="1" applyAlignment="1"/>
    <xf numFmtId="0" fontId="6" fillId="0" borderId="60" xfId="0" applyFont="1" applyBorder="1" applyAlignment="1"/>
    <xf numFmtId="0" fontId="4" fillId="0" borderId="55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4" borderId="43" xfId="0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58" xfId="0" applyFont="1" applyBorder="1" applyAlignment="1"/>
    <xf numFmtId="0" fontId="0" fillId="0" borderId="32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8" fillId="0" borderId="15" xfId="0" applyFont="1" applyBorder="1" applyAlignment="1"/>
    <xf numFmtId="0" fontId="6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FF66CC"/>
      <color rgb="FF66FF66"/>
      <color rgb="FFFF5050"/>
      <color rgb="FFFF6600"/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L16" sqref="A2:O16"/>
    </sheetView>
  </sheetViews>
  <sheetFormatPr defaultRowHeight="15" x14ac:dyDescent="0.25"/>
  <cols>
    <col min="1" max="1" width="26.7109375" customWidth="1"/>
    <col min="2" max="2" width="3.7109375" customWidth="1"/>
    <col min="3" max="6" width="2.85546875" customWidth="1"/>
    <col min="7" max="7" width="2.7109375" customWidth="1"/>
    <col min="8" max="8" width="0.42578125" customWidth="1"/>
    <col min="9" max="10" width="2.7109375" customWidth="1"/>
    <col min="11" max="11" width="0.42578125" customWidth="1"/>
    <col min="12" max="13" width="2.7109375" customWidth="1"/>
    <col min="14" max="14" width="0.42578125" customWidth="1"/>
    <col min="15" max="15" width="2.7109375" customWidth="1"/>
    <col min="16" max="16" width="12.42578125" customWidth="1"/>
    <col min="17" max="24" width="7.7109375" customWidth="1"/>
  </cols>
  <sheetData>
    <row r="1" spans="1:25" ht="16.5" thickBot="1" x14ac:dyDescent="0.3">
      <c r="A1" s="190" t="s">
        <v>138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25" x14ac:dyDescent="0.25">
      <c r="A2" s="193" t="s">
        <v>62</v>
      </c>
      <c r="B2" s="191" t="s">
        <v>61</v>
      </c>
      <c r="C2" s="195" t="s">
        <v>66</v>
      </c>
      <c r="D2" s="176"/>
      <c r="E2" s="176"/>
      <c r="F2" s="196"/>
      <c r="G2" s="176" t="s">
        <v>77</v>
      </c>
      <c r="H2" s="176"/>
      <c r="I2" s="176"/>
      <c r="J2" s="176"/>
      <c r="K2" s="176"/>
      <c r="L2" s="176"/>
      <c r="M2" s="176"/>
      <c r="N2" s="176"/>
      <c r="O2" s="177"/>
      <c r="P2" s="13" t="s">
        <v>90</v>
      </c>
    </row>
    <row r="3" spans="1:25" ht="15.75" thickBot="1" x14ac:dyDescent="0.3">
      <c r="A3" s="194"/>
      <c r="B3" s="192"/>
      <c r="C3" s="42" t="s">
        <v>86</v>
      </c>
      <c r="D3" s="66" t="s">
        <v>85</v>
      </c>
      <c r="E3" s="51" t="s">
        <v>83</v>
      </c>
      <c r="F3" s="43" t="s">
        <v>84</v>
      </c>
      <c r="G3" s="178" t="s">
        <v>86</v>
      </c>
      <c r="H3" s="178"/>
      <c r="I3" s="179"/>
      <c r="J3" s="180" t="s">
        <v>83</v>
      </c>
      <c r="K3" s="180"/>
      <c r="L3" s="181"/>
      <c r="M3" s="180" t="s">
        <v>84</v>
      </c>
      <c r="N3" s="180"/>
      <c r="O3" s="181"/>
      <c r="P3" s="7"/>
    </row>
    <row r="4" spans="1:25" x14ac:dyDescent="0.25">
      <c r="A4" s="28" t="s">
        <v>113</v>
      </c>
      <c r="B4" s="29">
        <v>2</v>
      </c>
      <c r="C4" s="30">
        <v>1</v>
      </c>
      <c r="D4" s="14">
        <v>1</v>
      </c>
      <c r="E4" s="14">
        <v>1</v>
      </c>
      <c r="F4" s="31">
        <v>2</v>
      </c>
      <c r="G4" s="44">
        <f>B4</f>
        <v>2</v>
      </c>
      <c r="H4" s="44" t="s">
        <v>67</v>
      </c>
      <c r="I4" s="45">
        <f>(P4*C4)+B4</f>
        <v>4</v>
      </c>
      <c r="J4" s="46">
        <f>B4</f>
        <v>2</v>
      </c>
      <c r="K4" s="44" t="s">
        <v>67</v>
      </c>
      <c r="L4" s="45">
        <f>B4+(E4*P4)</f>
        <v>4</v>
      </c>
      <c r="M4" s="153">
        <f>B4</f>
        <v>2</v>
      </c>
      <c r="N4" s="154" t="s">
        <v>67</v>
      </c>
      <c r="O4" s="155">
        <f>(P4*F4)+B4</f>
        <v>6</v>
      </c>
      <c r="P4" s="7">
        <v>2</v>
      </c>
      <c r="Q4" s="9"/>
      <c r="R4" s="9"/>
      <c r="S4" s="9"/>
      <c r="T4" s="9"/>
      <c r="U4" s="12"/>
      <c r="V4" s="9"/>
      <c r="W4" s="9"/>
      <c r="X4" s="9"/>
      <c r="Y4" s="9"/>
    </row>
    <row r="5" spans="1:25" x14ac:dyDescent="0.25">
      <c r="A5" s="28" t="s">
        <v>68</v>
      </c>
      <c r="B5" s="29">
        <v>5</v>
      </c>
      <c r="C5" s="30">
        <v>1</v>
      </c>
      <c r="D5" s="32">
        <v>1</v>
      </c>
      <c r="E5" s="32">
        <v>1</v>
      </c>
      <c r="F5" s="31">
        <v>1</v>
      </c>
      <c r="G5" s="44">
        <f t="shared" ref="G5:G11" si="0">B5</f>
        <v>5</v>
      </c>
      <c r="H5" s="44" t="s">
        <v>67</v>
      </c>
      <c r="I5" s="45">
        <f t="shared" ref="I5:I11" si="1">(P5*C5)+B5</f>
        <v>11</v>
      </c>
      <c r="J5" s="46">
        <f t="shared" ref="J5:J11" si="2">B5</f>
        <v>5</v>
      </c>
      <c r="K5" s="44" t="s">
        <v>67</v>
      </c>
      <c r="L5" s="45">
        <f t="shared" ref="L5:L11" si="3">B5+(E5*P5)</f>
        <v>11</v>
      </c>
      <c r="M5" s="46">
        <f t="shared" ref="M5:M11" si="4">B5</f>
        <v>5</v>
      </c>
      <c r="N5" s="44" t="s">
        <v>67</v>
      </c>
      <c r="O5" s="47">
        <f t="shared" ref="O5:O11" si="5">(P5*F5)+B5</f>
        <v>11</v>
      </c>
      <c r="P5" s="10">
        <v>6</v>
      </c>
      <c r="Q5" s="9"/>
      <c r="R5" s="9"/>
      <c r="S5" s="11"/>
      <c r="T5" s="11"/>
    </row>
    <row r="6" spans="1:25" x14ac:dyDescent="0.25">
      <c r="A6" s="33" t="s">
        <v>120</v>
      </c>
      <c r="B6" s="34">
        <v>7</v>
      </c>
      <c r="C6" s="35">
        <v>1</v>
      </c>
      <c r="D6" s="15">
        <v>1</v>
      </c>
      <c r="E6" s="15">
        <v>2</v>
      </c>
      <c r="F6" s="36">
        <v>4</v>
      </c>
      <c r="G6" s="48">
        <v>5</v>
      </c>
      <c r="H6" s="48" t="s">
        <v>67</v>
      </c>
      <c r="I6" s="45">
        <f t="shared" si="1"/>
        <v>10</v>
      </c>
      <c r="J6" s="46">
        <v>5</v>
      </c>
      <c r="K6" s="48" t="s">
        <v>67</v>
      </c>
      <c r="L6" s="45">
        <f t="shared" si="3"/>
        <v>13</v>
      </c>
      <c r="M6" s="46">
        <f t="shared" si="4"/>
        <v>7</v>
      </c>
      <c r="N6" s="48" t="s">
        <v>67</v>
      </c>
      <c r="O6" s="47">
        <f t="shared" si="5"/>
        <v>19</v>
      </c>
      <c r="P6" s="10">
        <v>3</v>
      </c>
      <c r="Q6" s="9"/>
      <c r="R6" s="9"/>
      <c r="S6" s="9"/>
      <c r="T6" s="9"/>
      <c r="U6" s="12"/>
      <c r="V6" s="12"/>
      <c r="W6" s="9"/>
      <c r="X6" s="9"/>
      <c r="Y6" s="9"/>
    </row>
    <row r="7" spans="1:25" x14ac:dyDescent="0.25">
      <c r="A7" s="33" t="s">
        <v>122</v>
      </c>
      <c r="B7" s="34">
        <v>0</v>
      </c>
      <c r="C7" s="35">
        <v>2</v>
      </c>
      <c r="D7" s="15">
        <v>2</v>
      </c>
      <c r="E7" s="15">
        <v>4</v>
      </c>
      <c r="F7" s="36">
        <v>6</v>
      </c>
      <c r="G7" s="48">
        <f t="shared" si="0"/>
        <v>0</v>
      </c>
      <c r="H7" s="48"/>
      <c r="I7" s="45">
        <f t="shared" si="1"/>
        <v>8</v>
      </c>
      <c r="J7" s="46">
        <f t="shared" si="2"/>
        <v>0</v>
      </c>
      <c r="K7" s="48"/>
      <c r="L7" s="45">
        <f t="shared" si="3"/>
        <v>16</v>
      </c>
      <c r="M7" s="46">
        <f t="shared" si="4"/>
        <v>0</v>
      </c>
      <c r="N7" s="48"/>
      <c r="O7" s="47">
        <f t="shared" si="5"/>
        <v>24</v>
      </c>
      <c r="P7" s="10">
        <v>4</v>
      </c>
      <c r="Q7" s="9"/>
      <c r="R7" s="9"/>
      <c r="S7" s="9"/>
      <c r="T7" s="9"/>
      <c r="U7" s="12"/>
      <c r="V7" s="12"/>
      <c r="W7" s="9"/>
      <c r="X7" s="9"/>
      <c r="Y7" s="9"/>
    </row>
    <row r="8" spans="1:25" x14ac:dyDescent="0.25">
      <c r="A8" s="33" t="s">
        <v>70</v>
      </c>
      <c r="B8" s="34">
        <v>0</v>
      </c>
      <c r="C8" s="35">
        <v>1</v>
      </c>
      <c r="D8" s="15">
        <v>1</v>
      </c>
      <c r="E8" s="15">
        <v>2</v>
      </c>
      <c r="F8" s="36">
        <v>3</v>
      </c>
      <c r="G8" s="48">
        <v>0</v>
      </c>
      <c r="H8" s="48"/>
      <c r="I8" s="45">
        <f t="shared" si="1"/>
        <v>4</v>
      </c>
      <c r="J8" s="46">
        <f t="shared" si="2"/>
        <v>0</v>
      </c>
      <c r="K8" s="48"/>
      <c r="L8" s="45">
        <f t="shared" si="3"/>
        <v>8</v>
      </c>
      <c r="M8" s="46">
        <v>0</v>
      </c>
      <c r="N8" s="48"/>
      <c r="O8" s="47">
        <f t="shared" si="5"/>
        <v>12</v>
      </c>
      <c r="P8" s="10">
        <v>4</v>
      </c>
      <c r="Q8" s="9"/>
      <c r="R8" s="9"/>
      <c r="S8" s="9"/>
      <c r="T8" s="9"/>
      <c r="U8" s="12"/>
      <c r="V8" s="12"/>
      <c r="W8" s="9"/>
      <c r="X8" s="9"/>
      <c r="Y8" s="9"/>
    </row>
    <row r="9" spans="1:25" x14ac:dyDescent="0.25">
      <c r="A9" s="33" t="s">
        <v>64</v>
      </c>
      <c r="B9" s="34">
        <v>7</v>
      </c>
      <c r="C9" s="35">
        <v>2</v>
      </c>
      <c r="D9" s="15">
        <v>2</v>
      </c>
      <c r="E9" s="15">
        <v>4</v>
      </c>
      <c r="F9" s="36">
        <v>6</v>
      </c>
      <c r="G9" s="48">
        <f t="shared" si="0"/>
        <v>7</v>
      </c>
      <c r="H9" s="48" t="s">
        <v>67</v>
      </c>
      <c r="I9" s="45">
        <f t="shared" si="1"/>
        <v>21</v>
      </c>
      <c r="J9" s="46">
        <f t="shared" si="2"/>
        <v>7</v>
      </c>
      <c r="K9" s="48" t="s">
        <v>67</v>
      </c>
      <c r="L9" s="45">
        <f t="shared" si="3"/>
        <v>35</v>
      </c>
      <c r="M9" s="46">
        <f t="shared" si="4"/>
        <v>7</v>
      </c>
      <c r="N9" s="48" t="s">
        <v>67</v>
      </c>
      <c r="O9" s="47">
        <f t="shared" si="5"/>
        <v>49</v>
      </c>
      <c r="P9" s="7">
        <v>7</v>
      </c>
      <c r="Q9" s="9"/>
      <c r="R9" s="9"/>
      <c r="S9" s="9"/>
      <c r="T9" s="9"/>
      <c r="U9" s="12"/>
      <c r="V9" s="12"/>
      <c r="W9" s="9"/>
      <c r="X9" s="9"/>
      <c r="Y9" s="9"/>
    </row>
    <row r="10" spans="1:25" x14ac:dyDescent="0.25">
      <c r="A10" s="33" t="s">
        <v>63</v>
      </c>
      <c r="B10" s="34">
        <v>10</v>
      </c>
      <c r="C10" s="35">
        <v>4</v>
      </c>
      <c r="D10" s="15">
        <v>5</v>
      </c>
      <c r="E10" s="15">
        <v>9</v>
      </c>
      <c r="F10" s="36">
        <v>15</v>
      </c>
      <c r="G10" s="48">
        <f t="shared" si="0"/>
        <v>10</v>
      </c>
      <c r="H10" s="48" t="s">
        <v>67</v>
      </c>
      <c r="I10" s="45">
        <f t="shared" si="1"/>
        <v>42</v>
      </c>
      <c r="J10" s="46">
        <f t="shared" si="2"/>
        <v>10</v>
      </c>
      <c r="K10" s="48" t="s">
        <v>67</v>
      </c>
      <c r="L10" s="45">
        <f t="shared" si="3"/>
        <v>82</v>
      </c>
      <c r="M10" s="46">
        <f t="shared" si="4"/>
        <v>10</v>
      </c>
      <c r="N10" s="48" t="s">
        <v>67</v>
      </c>
      <c r="O10" s="50">
        <f t="shared" si="5"/>
        <v>130</v>
      </c>
      <c r="P10" s="7">
        <v>8</v>
      </c>
      <c r="Q10" s="9"/>
      <c r="R10" s="9"/>
      <c r="S10" s="9"/>
      <c r="T10" s="9"/>
      <c r="U10" s="12"/>
      <c r="V10" s="12"/>
      <c r="W10" s="9"/>
      <c r="X10" s="9"/>
      <c r="Y10" s="9"/>
    </row>
    <row r="11" spans="1:25" x14ac:dyDescent="0.25">
      <c r="A11" s="33" t="s">
        <v>71</v>
      </c>
      <c r="B11" s="34">
        <v>5</v>
      </c>
      <c r="C11" s="35">
        <v>1</v>
      </c>
      <c r="D11" s="15">
        <v>1</v>
      </c>
      <c r="E11" s="15">
        <v>3</v>
      </c>
      <c r="F11" s="36">
        <v>5</v>
      </c>
      <c r="G11" s="48">
        <f t="shared" si="0"/>
        <v>5</v>
      </c>
      <c r="H11" s="48" t="s">
        <v>67</v>
      </c>
      <c r="I11" s="45">
        <f t="shared" si="1"/>
        <v>14</v>
      </c>
      <c r="J11" s="46">
        <f t="shared" si="2"/>
        <v>5</v>
      </c>
      <c r="K11" s="48" t="s">
        <v>67</v>
      </c>
      <c r="L11" s="45">
        <f t="shared" si="3"/>
        <v>32</v>
      </c>
      <c r="M11" s="46">
        <f t="shared" si="4"/>
        <v>5</v>
      </c>
      <c r="N11" s="48" t="s">
        <v>67</v>
      </c>
      <c r="O11" s="47">
        <f t="shared" si="5"/>
        <v>50</v>
      </c>
      <c r="P11" s="7">
        <v>9</v>
      </c>
      <c r="Q11" s="9"/>
      <c r="R11" s="9"/>
      <c r="S11" s="9"/>
      <c r="T11" s="9"/>
      <c r="U11" s="12"/>
      <c r="V11" s="12"/>
      <c r="W11" s="9"/>
      <c r="X11" s="9"/>
      <c r="Y11" s="9"/>
    </row>
    <row r="12" spans="1:25" x14ac:dyDescent="0.25">
      <c r="A12" s="149" t="s">
        <v>128</v>
      </c>
      <c r="B12" s="34">
        <v>7</v>
      </c>
      <c r="C12" s="35">
        <v>4</v>
      </c>
      <c r="D12" s="15">
        <v>4</v>
      </c>
      <c r="E12" s="15">
        <v>4</v>
      </c>
      <c r="F12" s="36">
        <v>4</v>
      </c>
      <c r="G12" s="182">
        <f>B12</f>
        <v>7</v>
      </c>
      <c r="H12" s="183"/>
      <c r="I12" s="183"/>
      <c r="J12" s="183"/>
      <c r="K12" s="48" t="s">
        <v>67</v>
      </c>
      <c r="L12" s="184">
        <f>CEILING(B12+(F12*P12),1)</f>
        <v>25</v>
      </c>
      <c r="M12" s="183"/>
      <c r="N12" s="183"/>
      <c r="O12" s="185"/>
      <c r="P12" s="7">
        <v>4.5</v>
      </c>
      <c r="Q12" s="9"/>
      <c r="R12" s="9"/>
      <c r="S12" s="9"/>
      <c r="T12" s="9"/>
      <c r="U12" s="12"/>
      <c r="V12" s="12"/>
      <c r="W12" s="9"/>
      <c r="X12" s="9"/>
      <c r="Y12" s="9"/>
    </row>
    <row r="13" spans="1:25" x14ac:dyDescent="0.25">
      <c r="A13" s="149" t="s">
        <v>137</v>
      </c>
      <c r="B13" s="34">
        <v>5</v>
      </c>
      <c r="C13" s="150"/>
      <c r="D13" s="15">
        <v>4</v>
      </c>
      <c r="E13" s="15">
        <v>4</v>
      </c>
      <c r="F13" s="36">
        <v>4</v>
      </c>
      <c r="G13" s="182">
        <f>B13</f>
        <v>5</v>
      </c>
      <c r="H13" s="183"/>
      <c r="I13" s="183"/>
      <c r="J13" s="183"/>
      <c r="K13" s="48" t="s">
        <v>67</v>
      </c>
      <c r="L13" s="184">
        <f>CEILING(B13+(F13*P13),1)</f>
        <v>23</v>
      </c>
      <c r="M13" s="183"/>
      <c r="N13" s="183"/>
      <c r="O13" s="185"/>
      <c r="P13" s="7">
        <v>4.5</v>
      </c>
      <c r="Q13" s="9"/>
      <c r="R13" s="9"/>
      <c r="S13" s="9"/>
      <c r="T13" s="9"/>
      <c r="U13" s="12"/>
      <c r="V13" s="12"/>
      <c r="W13" s="9"/>
      <c r="X13" s="9"/>
      <c r="Y13" s="9"/>
    </row>
    <row r="14" spans="1:25" x14ac:dyDescent="0.25">
      <c r="A14" s="149" t="s">
        <v>129</v>
      </c>
      <c r="B14" s="34">
        <v>8</v>
      </c>
      <c r="C14" s="150"/>
      <c r="D14" s="152"/>
      <c r="E14" s="15">
        <v>4</v>
      </c>
      <c r="F14" s="36">
        <v>4</v>
      </c>
      <c r="G14" s="182">
        <f>B14</f>
        <v>8</v>
      </c>
      <c r="H14" s="183"/>
      <c r="I14" s="183"/>
      <c r="J14" s="183"/>
      <c r="K14" s="48" t="s">
        <v>67</v>
      </c>
      <c r="L14" s="184">
        <f>CEILING(B14+(F14*P14),1)</f>
        <v>26</v>
      </c>
      <c r="M14" s="183"/>
      <c r="N14" s="183"/>
      <c r="O14" s="185"/>
      <c r="P14" s="7">
        <v>4.5</v>
      </c>
      <c r="Q14" s="9"/>
      <c r="R14" s="9"/>
      <c r="S14" s="9"/>
      <c r="T14" s="9"/>
      <c r="U14" s="12"/>
      <c r="V14" s="12"/>
      <c r="W14" s="9"/>
      <c r="X14" s="9"/>
      <c r="Y14" s="9"/>
    </row>
    <row r="15" spans="1:25" x14ac:dyDescent="0.25">
      <c r="A15" s="149" t="s">
        <v>130</v>
      </c>
      <c r="B15" s="34">
        <v>8</v>
      </c>
      <c r="C15" s="150"/>
      <c r="D15" s="151"/>
      <c r="E15" s="151"/>
      <c r="F15" s="36">
        <v>4</v>
      </c>
      <c r="G15" s="182">
        <f>B15</f>
        <v>8</v>
      </c>
      <c r="H15" s="183"/>
      <c r="I15" s="183"/>
      <c r="J15" s="183"/>
      <c r="K15" s="48" t="s">
        <v>67</v>
      </c>
      <c r="L15" s="184">
        <f>CEILING(B15+(F15*P15),1)</f>
        <v>26</v>
      </c>
      <c r="M15" s="183"/>
      <c r="N15" s="183"/>
      <c r="O15" s="185"/>
      <c r="P15" s="7">
        <v>4.5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15.75" thickBot="1" x14ac:dyDescent="0.3">
      <c r="A16" s="37" t="s">
        <v>72</v>
      </c>
      <c r="B16" s="38">
        <v>5</v>
      </c>
      <c r="C16" s="39">
        <v>4</v>
      </c>
      <c r="D16" s="16">
        <v>4</v>
      </c>
      <c r="E16" s="16">
        <v>4</v>
      </c>
      <c r="F16" s="40">
        <v>4</v>
      </c>
      <c r="G16" s="186">
        <f>B16</f>
        <v>5</v>
      </c>
      <c r="H16" s="187"/>
      <c r="I16" s="187"/>
      <c r="J16" s="187"/>
      <c r="K16" s="49" t="s">
        <v>67</v>
      </c>
      <c r="L16" s="188">
        <f>B16+(F16*P16)</f>
        <v>21</v>
      </c>
      <c r="M16" s="187"/>
      <c r="N16" s="187"/>
      <c r="O16" s="189"/>
      <c r="P16" s="7">
        <v>4</v>
      </c>
      <c r="Q16" s="9"/>
      <c r="R16" s="9"/>
      <c r="S16" s="9"/>
      <c r="T16" s="9"/>
      <c r="U16" s="12"/>
      <c r="V16" s="12"/>
      <c r="W16" s="9"/>
      <c r="X16" s="9"/>
      <c r="Y16" s="9"/>
    </row>
    <row r="17" spans="1:25" ht="15.75" thickBot="1" x14ac:dyDescent="0.3">
      <c r="H17" s="175"/>
      <c r="I17" s="175"/>
      <c r="J17" s="41"/>
      <c r="K17" s="175"/>
      <c r="L17" s="175"/>
      <c r="M17" s="41"/>
      <c r="N17" s="175"/>
      <c r="O17" s="175"/>
      <c r="Q17" s="9"/>
      <c r="R17" s="9"/>
      <c r="S17" s="9"/>
      <c r="T17" s="9"/>
    </row>
    <row r="18" spans="1:25" ht="15.75" thickBot="1" x14ac:dyDescent="0.3">
      <c r="A18" s="107" t="s">
        <v>62</v>
      </c>
      <c r="B18" s="108" t="s">
        <v>1</v>
      </c>
      <c r="C18" s="108" t="s">
        <v>2</v>
      </c>
      <c r="D18" s="108" t="s">
        <v>3</v>
      </c>
      <c r="E18" s="108" t="s">
        <v>4</v>
      </c>
      <c r="F18" s="108" t="s">
        <v>5</v>
      </c>
      <c r="G18" s="109" t="s">
        <v>6</v>
      </c>
      <c r="H18" s="81"/>
      <c r="I18" s="81"/>
      <c r="J18" s="41"/>
      <c r="K18" s="81"/>
      <c r="L18" s="81"/>
      <c r="M18" s="41"/>
      <c r="N18" s="81"/>
      <c r="O18" s="81"/>
      <c r="Q18" s="9"/>
      <c r="R18" s="9"/>
      <c r="S18" s="9"/>
      <c r="T18" s="9"/>
    </row>
    <row r="19" spans="1:25" ht="15.75" thickBot="1" x14ac:dyDescent="0.3">
      <c r="A19" s="103" t="s">
        <v>112</v>
      </c>
      <c r="B19" s="104">
        <v>10</v>
      </c>
      <c r="C19" s="104">
        <v>6</v>
      </c>
      <c r="D19" s="104">
        <v>4</v>
      </c>
      <c r="E19" s="104">
        <v>3</v>
      </c>
      <c r="F19" s="105">
        <v>2</v>
      </c>
      <c r="G19" s="106">
        <v>1</v>
      </c>
      <c r="H19" s="81"/>
      <c r="I19" s="81"/>
      <c r="J19" s="41"/>
      <c r="K19" s="81"/>
      <c r="L19" s="81"/>
      <c r="M19" s="41"/>
      <c r="N19" s="81"/>
      <c r="O19" s="81"/>
      <c r="Q19" s="9"/>
      <c r="R19" s="9"/>
      <c r="S19" s="9"/>
      <c r="T19" s="9"/>
    </row>
    <row r="20" spans="1:25" x14ac:dyDescent="0.25">
      <c r="H20" s="81"/>
      <c r="I20" s="81"/>
      <c r="J20" s="41"/>
      <c r="K20" s="81"/>
      <c r="L20" s="81"/>
      <c r="M20" s="41"/>
      <c r="N20" s="81"/>
      <c r="O20" s="81"/>
      <c r="Q20" s="9"/>
      <c r="R20" s="9"/>
      <c r="S20" s="9"/>
      <c r="T20" s="9"/>
    </row>
    <row r="21" spans="1:25" x14ac:dyDescent="0.25">
      <c r="A21" t="s">
        <v>78</v>
      </c>
      <c r="P21" t="s">
        <v>73</v>
      </c>
    </row>
    <row r="22" spans="1:25" x14ac:dyDescent="0.25">
      <c r="A22" t="s">
        <v>79</v>
      </c>
      <c r="P22" t="s">
        <v>76</v>
      </c>
    </row>
    <row r="23" spans="1:25" x14ac:dyDescent="0.25">
      <c r="A23" t="s">
        <v>87</v>
      </c>
      <c r="P23" t="s">
        <v>74</v>
      </c>
    </row>
    <row r="24" spans="1:25" x14ac:dyDescent="0.25">
      <c r="A24" t="s">
        <v>89</v>
      </c>
      <c r="P24" t="s">
        <v>75</v>
      </c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x14ac:dyDescent="0.25">
      <c r="A25" t="s">
        <v>91</v>
      </c>
      <c r="P25" t="s">
        <v>88</v>
      </c>
    </row>
  </sheetData>
  <mergeCells count="21">
    <mergeCell ref="A1:O1"/>
    <mergeCell ref="B2:B3"/>
    <mergeCell ref="A2:A3"/>
    <mergeCell ref="C2:F2"/>
    <mergeCell ref="J3:L3"/>
    <mergeCell ref="H17:I17"/>
    <mergeCell ref="K17:L17"/>
    <mergeCell ref="N17:O17"/>
    <mergeCell ref="G2:O2"/>
    <mergeCell ref="G3:I3"/>
    <mergeCell ref="M3:O3"/>
    <mergeCell ref="G13:J13"/>
    <mergeCell ref="L13:O13"/>
    <mergeCell ref="G14:J14"/>
    <mergeCell ref="L14:O14"/>
    <mergeCell ref="G15:J15"/>
    <mergeCell ref="L15:O15"/>
    <mergeCell ref="G16:J16"/>
    <mergeCell ref="L16:O16"/>
    <mergeCell ref="G12:J12"/>
    <mergeCell ref="L12:O12"/>
  </mergeCells>
  <pageMargins left="0.7" right="0.7" top="0.78740157499999996" bottom="0.78740157499999996" header="0.3" footer="0.3"/>
  <pageSetup paperSize="9" orientation="portrait" verticalDpi="0" r:id="rId1"/>
  <ignoredErrors>
    <ignoredError sqref="L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3" sqref="A3:A33"/>
    </sheetView>
  </sheetViews>
  <sheetFormatPr defaultRowHeight="15" x14ac:dyDescent="0.25"/>
  <cols>
    <col min="1" max="1" width="23.7109375" customWidth="1"/>
    <col min="2" max="2" width="7.7109375" customWidth="1"/>
  </cols>
  <sheetData>
    <row r="1" spans="1:2" ht="21.75" thickBot="1" x14ac:dyDescent="0.4">
      <c r="A1" s="197" t="s">
        <v>96</v>
      </c>
      <c r="B1" s="197"/>
    </row>
    <row r="2" spans="1:2" s="41" customFormat="1" ht="12.95" customHeight="1" thickBot="1" x14ac:dyDescent="0.25">
      <c r="A2" s="95" t="s">
        <v>36</v>
      </c>
      <c r="B2" s="95" t="s">
        <v>82</v>
      </c>
    </row>
    <row r="3" spans="1:2" s="41" customFormat="1" ht="12.95" customHeight="1" x14ac:dyDescent="0.2">
      <c r="A3" s="96" t="s">
        <v>143</v>
      </c>
      <c r="B3" s="97" t="s">
        <v>84</v>
      </c>
    </row>
    <row r="4" spans="1:2" s="41" customFormat="1" ht="12.95" customHeight="1" x14ac:dyDescent="0.2">
      <c r="A4" s="96" t="s">
        <v>155</v>
      </c>
      <c r="B4" s="97" t="s">
        <v>84</v>
      </c>
    </row>
    <row r="5" spans="1:2" s="41" customFormat="1" ht="12.95" customHeight="1" x14ac:dyDescent="0.2">
      <c r="A5" s="96" t="s">
        <v>153</v>
      </c>
      <c r="B5" s="97" t="s">
        <v>83</v>
      </c>
    </row>
    <row r="6" spans="1:2" s="41" customFormat="1" ht="12.95" customHeight="1" x14ac:dyDescent="0.2">
      <c r="A6" s="96" t="s">
        <v>107</v>
      </c>
      <c r="B6" s="97" t="s">
        <v>85</v>
      </c>
    </row>
    <row r="7" spans="1:2" s="41" customFormat="1" ht="12.95" customHeight="1" x14ac:dyDescent="0.2">
      <c r="A7" s="96" t="s">
        <v>142</v>
      </c>
      <c r="B7" s="97" t="s">
        <v>84</v>
      </c>
    </row>
    <row r="8" spans="1:2" s="41" customFormat="1" ht="12.95" customHeight="1" x14ac:dyDescent="0.2">
      <c r="A8" s="96" t="s">
        <v>37</v>
      </c>
      <c r="B8" s="97" t="s">
        <v>83</v>
      </c>
    </row>
    <row r="9" spans="1:2" s="41" customFormat="1" ht="12.95" customHeight="1" x14ac:dyDescent="0.2">
      <c r="A9" s="96" t="s">
        <v>38</v>
      </c>
      <c r="B9" s="97" t="s">
        <v>84</v>
      </c>
    </row>
    <row r="10" spans="1:2" s="41" customFormat="1" ht="12.95" customHeight="1" x14ac:dyDescent="0.2">
      <c r="A10" s="96" t="s">
        <v>39</v>
      </c>
      <c r="B10" s="97" t="s">
        <v>86</v>
      </c>
    </row>
    <row r="11" spans="1:2" s="41" customFormat="1" ht="12.95" customHeight="1" x14ac:dyDescent="0.2">
      <c r="A11" s="96" t="s">
        <v>40</v>
      </c>
      <c r="B11" s="97" t="s">
        <v>83</v>
      </c>
    </row>
    <row r="12" spans="1:2" s="41" customFormat="1" ht="12.95" customHeight="1" x14ac:dyDescent="0.2">
      <c r="A12" s="96" t="s">
        <v>41</v>
      </c>
      <c r="B12" s="97" t="s">
        <v>85</v>
      </c>
    </row>
    <row r="13" spans="1:2" s="41" customFormat="1" ht="12.95" customHeight="1" x14ac:dyDescent="0.2">
      <c r="A13" s="96" t="s">
        <v>42</v>
      </c>
      <c r="B13" s="97" t="s">
        <v>83</v>
      </c>
    </row>
    <row r="14" spans="1:2" s="41" customFormat="1" ht="12.95" customHeight="1" x14ac:dyDescent="0.2">
      <c r="A14" s="96" t="s">
        <v>134</v>
      </c>
      <c r="B14" s="97" t="s">
        <v>85</v>
      </c>
    </row>
    <row r="15" spans="1:2" s="41" customFormat="1" ht="12.95" customHeight="1" x14ac:dyDescent="0.2">
      <c r="A15" s="96" t="s">
        <v>146</v>
      </c>
      <c r="B15" s="97" t="s">
        <v>84</v>
      </c>
    </row>
    <row r="16" spans="1:2" s="41" customFormat="1" ht="12.95" customHeight="1" x14ac:dyDescent="0.2">
      <c r="A16" s="96" t="s">
        <v>150</v>
      </c>
      <c r="B16" s="97" t="s">
        <v>84</v>
      </c>
    </row>
    <row r="17" spans="1:2" s="41" customFormat="1" ht="12.95" customHeight="1" x14ac:dyDescent="0.2">
      <c r="A17" s="96" t="s">
        <v>151</v>
      </c>
      <c r="B17" s="97" t="s">
        <v>84</v>
      </c>
    </row>
    <row r="18" spans="1:2" s="41" customFormat="1" ht="12.95" customHeight="1" x14ac:dyDescent="0.2">
      <c r="A18" s="96" t="s">
        <v>145</v>
      </c>
      <c r="B18" s="97" t="s">
        <v>84</v>
      </c>
    </row>
    <row r="19" spans="1:2" s="41" customFormat="1" ht="12.95" customHeight="1" x14ac:dyDescent="0.2">
      <c r="A19" s="96" t="s">
        <v>43</v>
      </c>
      <c r="B19" s="97" t="s">
        <v>84</v>
      </c>
    </row>
    <row r="20" spans="1:2" s="41" customFormat="1" ht="12.95" customHeight="1" x14ac:dyDescent="0.2">
      <c r="A20" s="96" t="s">
        <v>44</v>
      </c>
      <c r="B20" s="97" t="s">
        <v>83</v>
      </c>
    </row>
    <row r="21" spans="1:2" s="41" customFormat="1" ht="12.95" customHeight="1" x14ac:dyDescent="0.2">
      <c r="A21" s="96" t="s">
        <v>45</v>
      </c>
      <c r="B21" s="97" t="s">
        <v>86</v>
      </c>
    </row>
    <row r="22" spans="1:2" s="41" customFormat="1" ht="12.95" customHeight="1" x14ac:dyDescent="0.2">
      <c r="A22" s="96" t="s">
        <v>147</v>
      </c>
      <c r="B22" s="97" t="s">
        <v>84</v>
      </c>
    </row>
    <row r="23" spans="1:2" s="41" customFormat="1" ht="12.95" customHeight="1" x14ac:dyDescent="0.2">
      <c r="A23" s="96" t="s">
        <v>144</v>
      </c>
      <c r="B23" s="97" t="s">
        <v>84</v>
      </c>
    </row>
    <row r="24" spans="1:2" s="41" customFormat="1" ht="12.95" customHeight="1" x14ac:dyDescent="0.2">
      <c r="A24" s="96" t="s">
        <v>141</v>
      </c>
      <c r="B24" s="97" t="s">
        <v>84</v>
      </c>
    </row>
    <row r="25" spans="1:2" s="41" customFormat="1" ht="12.95" customHeight="1" x14ac:dyDescent="0.2">
      <c r="A25" s="96" t="s">
        <v>140</v>
      </c>
      <c r="B25" s="97" t="s">
        <v>84</v>
      </c>
    </row>
    <row r="26" spans="1:2" s="41" customFormat="1" ht="12.95" customHeight="1" x14ac:dyDescent="0.2">
      <c r="A26" s="96" t="s">
        <v>46</v>
      </c>
      <c r="B26" s="97" t="s">
        <v>83</v>
      </c>
    </row>
    <row r="27" spans="1:2" s="41" customFormat="1" ht="12.95" customHeight="1" x14ac:dyDescent="0.2">
      <c r="A27" s="96" t="s">
        <v>148</v>
      </c>
      <c r="B27" s="97" t="s">
        <v>84</v>
      </c>
    </row>
    <row r="28" spans="1:2" s="41" customFormat="1" ht="12.95" customHeight="1" x14ac:dyDescent="0.2">
      <c r="A28" s="96" t="s">
        <v>81</v>
      </c>
      <c r="B28" s="97" t="s">
        <v>86</v>
      </c>
    </row>
    <row r="29" spans="1:2" s="41" customFormat="1" ht="12.95" customHeight="1" x14ac:dyDescent="0.2">
      <c r="A29" s="96" t="s">
        <v>139</v>
      </c>
      <c r="B29" s="97" t="s">
        <v>85</v>
      </c>
    </row>
    <row r="30" spans="1:2" s="41" customFormat="1" ht="12.95" customHeight="1" x14ac:dyDescent="0.2">
      <c r="A30" s="96" t="s">
        <v>154</v>
      </c>
      <c r="B30" s="97" t="s">
        <v>84</v>
      </c>
    </row>
    <row r="31" spans="1:2" s="41" customFormat="1" ht="12.95" customHeight="1" x14ac:dyDescent="0.2">
      <c r="A31" s="96" t="s">
        <v>152</v>
      </c>
      <c r="B31" s="97" t="s">
        <v>86</v>
      </c>
    </row>
    <row r="32" spans="1:2" s="41" customFormat="1" ht="12.95" customHeight="1" x14ac:dyDescent="0.2">
      <c r="A32" s="96" t="s">
        <v>47</v>
      </c>
      <c r="B32" s="97" t="s">
        <v>84</v>
      </c>
    </row>
    <row r="33" spans="1:2" s="41" customFormat="1" ht="12.95" customHeight="1" x14ac:dyDescent="0.2">
      <c r="A33" s="96" t="s">
        <v>48</v>
      </c>
      <c r="B33" s="97" t="s">
        <v>84</v>
      </c>
    </row>
  </sheetData>
  <sortState ref="A3:B33">
    <sortCondition ref="A3:A33"/>
  </sortState>
  <mergeCells count="1">
    <mergeCell ref="A1:B1"/>
  </mergeCells>
  <dataValidations count="1">
    <dataValidation showInputMessage="1" showErrorMessage="1" promptTitle="Upozornění !!!" sqref="A3:B33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topLeftCell="A13" workbookViewId="0">
      <selection activeCell="AF25" sqref="AF25"/>
    </sheetView>
  </sheetViews>
  <sheetFormatPr defaultRowHeight="15" x14ac:dyDescent="0.25"/>
  <cols>
    <col min="1" max="1" width="19.42578125" customWidth="1"/>
    <col min="2" max="2" width="4.7109375" customWidth="1"/>
    <col min="3" max="37" width="2" customWidth="1"/>
    <col min="38" max="38" width="5.7109375" customWidth="1"/>
    <col min="39" max="40" width="5.7109375" style="7" customWidth="1"/>
    <col min="41" max="41" width="3.7109375" style="7" customWidth="1"/>
    <col min="42" max="42" width="8.7109375" style="7" customWidth="1"/>
  </cols>
  <sheetData>
    <row r="1" spans="1:42" ht="18" customHeight="1" thickBot="1" x14ac:dyDescent="0.35">
      <c r="A1" s="198" t="s">
        <v>126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</row>
    <row r="2" spans="1:42" s="86" customFormat="1" ht="12" thickBot="1" x14ac:dyDescent="0.25">
      <c r="A2" s="2" t="s">
        <v>36</v>
      </c>
      <c r="B2" s="68" t="s">
        <v>82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70" t="s">
        <v>15</v>
      </c>
      <c r="R2" s="68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72" t="s">
        <v>99</v>
      </c>
      <c r="AM2" s="72" t="s">
        <v>95</v>
      </c>
      <c r="AN2" s="73" t="s">
        <v>100</v>
      </c>
      <c r="AO2" s="73" t="s">
        <v>125</v>
      </c>
      <c r="AP2" s="72" t="s">
        <v>49</v>
      </c>
    </row>
    <row r="3" spans="1:42" x14ac:dyDescent="0.25">
      <c r="A3" s="96" t="s">
        <v>143</v>
      </c>
      <c r="B3" s="71" t="str">
        <f>LOOKUP(A3,Soupiska!$A$3:$A$33,Soupiska!$B$3:$B$33)</f>
        <v>D</v>
      </c>
      <c r="C3" s="15"/>
      <c r="D3" s="15"/>
      <c r="E3" s="15"/>
      <c r="F3" s="15"/>
      <c r="G3" s="15"/>
      <c r="H3" s="15"/>
      <c r="I3" s="15"/>
      <c r="J3" s="15"/>
      <c r="K3" s="15"/>
      <c r="L3" s="15">
        <v>2</v>
      </c>
      <c r="M3" s="15"/>
      <c r="N3" s="15"/>
      <c r="O3" s="15">
        <v>0</v>
      </c>
      <c r="P3" s="15"/>
      <c r="Q3" s="36"/>
      <c r="R3" s="110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6">
        <f t="shared" ref="AL3:AL33" si="0">COUNTA(C3:AK3)</f>
        <v>2</v>
      </c>
      <c r="AM3" s="6">
        <f t="shared" ref="AM3:AM33" si="1">SUM(C3:AK3)</f>
        <v>2</v>
      </c>
      <c r="AN3" s="74">
        <f t="shared" ref="AN3:AN33" si="2">IF(ISERROR(AM3/AL3),"NIC",AM3/AL3)</f>
        <v>1</v>
      </c>
      <c r="AO3" s="134">
        <f t="shared" ref="AO3:AO33" si="3">70-SUM((AL3*$P$38)+(AM3*(LOOKUP(B3,$R$37:$Y$37,$R$38:$Y$38))))</f>
        <v>62</v>
      </c>
      <c r="AP3" s="6">
        <f t="shared" ref="AP3:AP33" si="4">IF(SUM((AL3*$P$38)+(AM3*(LOOKUP(B3,$R$37:$Y$37,$R$38:$Y$38))))&gt;70,SUM((AL3*$P$38)+(AM3*(LOOKUP(B3,$R$37:$Y$37,$R$38:$Y$38))))+AO3,SUM((AL3*$P$38)+(AM3*(LOOKUP(B3,$R$37:$Y$37,$R$38:$Y$38)))))</f>
        <v>8</v>
      </c>
    </row>
    <row r="4" spans="1:42" x14ac:dyDescent="0.25">
      <c r="A4" s="96" t="s">
        <v>155</v>
      </c>
      <c r="B4" s="71" t="str">
        <f>LOOKUP(A4,Soupiska!$A$3:$A$33,Soupiska!$B$3:$B$33)</f>
        <v>D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6"/>
      <c r="R4" s="110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6">
        <f t="shared" si="0"/>
        <v>0</v>
      </c>
      <c r="AM4" s="6">
        <f t="shared" si="1"/>
        <v>0</v>
      </c>
      <c r="AN4" s="74" t="str">
        <f t="shared" si="2"/>
        <v>NIC</v>
      </c>
      <c r="AO4" s="134">
        <f t="shared" si="3"/>
        <v>70</v>
      </c>
      <c r="AP4" s="6">
        <f t="shared" si="4"/>
        <v>0</v>
      </c>
    </row>
    <row r="5" spans="1:42" x14ac:dyDescent="0.25">
      <c r="A5" s="96" t="s">
        <v>153</v>
      </c>
      <c r="B5" s="71" t="str">
        <f>LOOKUP(A5,Soupiska!$A$3:$A$33,Soupiska!$B$3:$B$33)</f>
        <v>C</v>
      </c>
      <c r="C5" s="15">
        <v>1</v>
      </c>
      <c r="D5" s="15"/>
      <c r="E5" s="15"/>
      <c r="F5" s="15">
        <v>1</v>
      </c>
      <c r="G5" s="15"/>
      <c r="H5" s="15">
        <v>1</v>
      </c>
      <c r="I5" s="15"/>
      <c r="J5" s="15"/>
      <c r="K5" s="15">
        <v>1</v>
      </c>
      <c r="L5" s="15"/>
      <c r="M5" s="15"/>
      <c r="N5" s="15"/>
      <c r="O5" s="15"/>
      <c r="P5" s="15">
        <v>2</v>
      </c>
      <c r="Q5" s="36"/>
      <c r="R5" s="110"/>
      <c r="S5" s="15"/>
      <c r="T5" s="15"/>
      <c r="U5" s="15"/>
      <c r="V5" s="15"/>
      <c r="W5" s="15"/>
      <c r="X5" s="15"/>
      <c r="Y5" s="15">
        <v>1</v>
      </c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6">
        <f t="shared" si="0"/>
        <v>6</v>
      </c>
      <c r="AM5" s="6">
        <f t="shared" si="1"/>
        <v>7</v>
      </c>
      <c r="AN5" s="74">
        <f t="shared" si="2"/>
        <v>1.1666666666666667</v>
      </c>
      <c r="AO5" s="134">
        <f t="shared" si="3"/>
        <v>51</v>
      </c>
      <c r="AP5" s="6">
        <f t="shared" si="4"/>
        <v>19</v>
      </c>
    </row>
    <row r="6" spans="1:42" x14ac:dyDescent="0.25">
      <c r="A6" s="96" t="s">
        <v>107</v>
      </c>
      <c r="B6" s="71" t="str">
        <f>LOOKUP(A6,Soupiska!$A$3:$A$33,Soupiska!$B$3:$B$33)</f>
        <v>B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6"/>
      <c r="R6" s="11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6">
        <f t="shared" si="0"/>
        <v>0</v>
      </c>
      <c r="AM6" s="6">
        <f t="shared" si="1"/>
        <v>0</v>
      </c>
      <c r="AN6" s="74" t="str">
        <f t="shared" si="2"/>
        <v>NIC</v>
      </c>
      <c r="AO6" s="134">
        <f t="shared" si="3"/>
        <v>70</v>
      </c>
      <c r="AP6" s="6">
        <f t="shared" si="4"/>
        <v>0</v>
      </c>
    </row>
    <row r="7" spans="1:42" x14ac:dyDescent="0.25">
      <c r="A7" s="96" t="s">
        <v>142</v>
      </c>
      <c r="B7" s="71" t="str">
        <f>LOOKUP(A7,Soupiska!$A$3:$A$33,Soupiska!$B$3:$B$33)</f>
        <v>D</v>
      </c>
      <c r="C7" s="15">
        <v>1</v>
      </c>
      <c r="D7" s="15">
        <v>1</v>
      </c>
      <c r="E7" s="15">
        <v>1</v>
      </c>
      <c r="F7" s="15"/>
      <c r="G7" s="15"/>
      <c r="H7" s="15"/>
      <c r="I7" s="15">
        <v>2</v>
      </c>
      <c r="J7" s="15"/>
      <c r="K7" s="15"/>
      <c r="L7" s="15">
        <v>1</v>
      </c>
      <c r="M7" s="15"/>
      <c r="N7" s="15"/>
      <c r="O7" s="15"/>
      <c r="P7" s="15"/>
      <c r="Q7" s="36"/>
      <c r="R7" s="11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6">
        <f t="shared" si="0"/>
        <v>5</v>
      </c>
      <c r="AM7" s="6">
        <f t="shared" si="1"/>
        <v>6</v>
      </c>
      <c r="AN7" s="74">
        <f t="shared" si="2"/>
        <v>1.2</v>
      </c>
      <c r="AO7" s="134">
        <f t="shared" si="3"/>
        <v>48</v>
      </c>
      <c r="AP7" s="6">
        <f t="shared" si="4"/>
        <v>22</v>
      </c>
    </row>
    <row r="8" spans="1:42" x14ac:dyDescent="0.25">
      <c r="A8" s="96" t="s">
        <v>37</v>
      </c>
      <c r="B8" s="71" t="str">
        <f>LOOKUP(A8,Soupiska!$A$3:$A$33,Soupiska!$B$3:$B$33)</f>
        <v>C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6"/>
      <c r="R8" s="11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6">
        <f t="shared" si="0"/>
        <v>0</v>
      </c>
      <c r="AM8" s="6">
        <f t="shared" si="1"/>
        <v>0</v>
      </c>
      <c r="AN8" s="74" t="str">
        <f t="shared" si="2"/>
        <v>NIC</v>
      </c>
      <c r="AO8" s="134">
        <f t="shared" si="3"/>
        <v>70</v>
      </c>
      <c r="AP8" s="6">
        <f t="shared" si="4"/>
        <v>0</v>
      </c>
    </row>
    <row r="9" spans="1:42" x14ac:dyDescent="0.25">
      <c r="A9" s="96" t="s">
        <v>38</v>
      </c>
      <c r="B9" s="71" t="str">
        <f>LOOKUP(A9,Soupiska!$A$3:$A$33,Soupiska!$B$3:$B$33)</f>
        <v>D</v>
      </c>
      <c r="C9" s="15">
        <v>1</v>
      </c>
      <c r="D9" s="15"/>
      <c r="E9" s="15">
        <v>1</v>
      </c>
      <c r="F9" s="15"/>
      <c r="G9" s="15"/>
      <c r="H9" s="15"/>
      <c r="I9" s="15">
        <v>2</v>
      </c>
      <c r="J9" s="15"/>
      <c r="K9" s="15">
        <v>1</v>
      </c>
      <c r="L9" s="15">
        <v>1</v>
      </c>
      <c r="M9" s="15">
        <v>0</v>
      </c>
      <c r="N9" s="15">
        <v>1</v>
      </c>
      <c r="O9" s="15">
        <v>1</v>
      </c>
      <c r="P9" s="15">
        <v>0</v>
      </c>
      <c r="Q9" s="36">
        <v>1</v>
      </c>
      <c r="R9" s="110">
        <v>1</v>
      </c>
      <c r="S9" s="15"/>
      <c r="T9" s="15"/>
      <c r="U9" s="15">
        <v>0</v>
      </c>
      <c r="V9" s="15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6">
        <f t="shared" si="0"/>
        <v>13</v>
      </c>
      <c r="AM9" s="6">
        <f t="shared" si="1"/>
        <v>10</v>
      </c>
      <c r="AN9" s="74">
        <f t="shared" si="2"/>
        <v>0.76923076923076927</v>
      </c>
      <c r="AO9" s="134">
        <f t="shared" si="3"/>
        <v>24</v>
      </c>
      <c r="AP9" s="6">
        <f t="shared" si="4"/>
        <v>46</v>
      </c>
    </row>
    <row r="10" spans="1:42" x14ac:dyDescent="0.25">
      <c r="A10" s="96" t="s">
        <v>39</v>
      </c>
      <c r="B10" s="71" t="str">
        <f>LOOKUP(A10,Soupiska!$A$3:$A$33,Soupiska!$B$3:$B$33)</f>
        <v>A</v>
      </c>
      <c r="C10" s="15">
        <v>2</v>
      </c>
      <c r="D10" s="15"/>
      <c r="E10" s="15"/>
      <c r="F10" s="15"/>
      <c r="G10" s="15">
        <v>0</v>
      </c>
      <c r="H10" s="15">
        <v>2</v>
      </c>
      <c r="I10" s="15"/>
      <c r="J10" s="15">
        <v>0</v>
      </c>
      <c r="K10" s="15">
        <v>2</v>
      </c>
      <c r="L10" s="15">
        <v>2</v>
      </c>
      <c r="M10" s="15">
        <v>2</v>
      </c>
      <c r="N10" s="15">
        <v>1</v>
      </c>
      <c r="O10" s="15">
        <v>1</v>
      </c>
      <c r="P10" s="15">
        <v>1</v>
      </c>
      <c r="Q10" s="36">
        <v>0</v>
      </c>
      <c r="R10" s="110">
        <v>0</v>
      </c>
      <c r="S10" s="15">
        <v>2</v>
      </c>
      <c r="T10" s="15">
        <v>1</v>
      </c>
      <c r="U10" s="15">
        <v>2</v>
      </c>
      <c r="V10" s="15"/>
      <c r="W10" s="15">
        <v>2</v>
      </c>
      <c r="X10" s="15"/>
      <c r="Y10" s="15">
        <v>1</v>
      </c>
      <c r="Z10" s="15">
        <v>0</v>
      </c>
      <c r="AA10" s="15">
        <v>1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">
        <f t="shared" si="0"/>
        <v>19</v>
      </c>
      <c r="AM10" s="6">
        <f t="shared" si="1"/>
        <v>22</v>
      </c>
      <c r="AN10" s="74">
        <f t="shared" si="2"/>
        <v>1.1578947368421053</v>
      </c>
      <c r="AO10" s="134">
        <f t="shared" si="3"/>
        <v>10</v>
      </c>
      <c r="AP10" s="6">
        <f t="shared" si="4"/>
        <v>60</v>
      </c>
    </row>
    <row r="11" spans="1:42" x14ac:dyDescent="0.25">
      <c r="A11" s="96" t="s">
        <v>40</v>
      </c>
      <c r="B11" s="71" t="str">
        <f>LOOKUP(A11,Soupiska!$A$3:$A$33,Soupiska!$B$3:$B$33)</f>
        <v>C</v>
      </c>
      <c r="C11" s="15"/>
      <c r="D11" s="15">
        <v>2</v>
      </c>
      <c r="E11" s="15">
        <v>2</v>
      </c>
      <c r="F11" s="15"/>
      <c r="G11" s="15"/>
      <c r="H11" s="15">
        <v>1</v>
      </c>
      <c r="I11" s="15"/>
      <c r="J11" s="15"/>
      <c r="K11" s="15">
        <v>0</v>
      </c>
      <c r="L11" s="15"/>
      <c r="M11" s="15">
        <v>1</v>
      </c>
      <c r="N11" s="15"/>
      <c r="O11" s="15">
        <v>2</v>
      </c>
      <c r="P11" s="15">
        <v>2</v>
      </c>
      <c r="Q11" s="36"/>
      <c r="R11" s="110"/>
      <c r="S11" s="15">
        <v>1</v>
      </c>
      <c r="T11" s="15">
        <v>1</v>
      </c>
      <c r="U11" s="15">
        <v>2</v>
      </c>
      <c r="V11" s="15">
        <v>0</v>
      </c>
      <c r="W11" s="15">
        <v>0</v>
      </c>
      <c r="X11" s="15"/>
      <c r="Y11" s="15">
        <v>1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">
        <f t="shared" si="0"/>
        <v>13</v>
      </c>
      <c r="AM11" s="6">
        <f t="shared" si="1"/>
        <v>15</v>
      </c>
      <c r="AN11" s="74">
        <f t="shared" si="2"/>
        <v>1.1538461538461537</v>
      </c>
      <c r="AO11" s="134">
        <f t="shared" si="3"/>
        <v>29</v>
      </c>
      <c r="AP11" s="6">
        <f t="shared" si="4"/>
        <v>41</v>
      </c>
    </row>
    <row r="12" spans="1:42" x14ac:dyDescent="0.25">
      <c r="A12" s="96" t="s">
        <v>41</v>
      </c>
      <c r="B12" s="71" t="str">
        <f>LOOKUP(A12,Soupiska!$A$3:$A$33,Soupiska!$B$3:$B$33)</f>
        <v>B</v>
      </c>
      <c r="C12" s="15">
        <v>1</v>
      </c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6"/>
      <c r="R12" s="110"/>
      <c r="S12" s="15"/>
      <c r="T12" s="15"/>
      <c r="U12" s="15"/>
      <c r="V12" s="15"/>
      <c r="W12" s="15">
        <v>1</v>
      </c>
      <c r="X12" s="15">
        <v>1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6">
        <f t="shared" si="0"/>
        <v>4</v>
      </c>
      <c r="AM12" s="6">
        <f t="shared" si="1"/>
        <v>4</v>
      </c>
      <c r="AN12" s="74">
        <f t="shared" si="2"/>
        <v>1</v>
      </c>
      <c r="AO12" s="134">
        <f t="shared" si="3"/>
        <v>58</v>
      </c>
      <c r="AP12" s="6">
        <f t="shared" si="4"/>
        <v>12</v>
      </c>
    </row>
    <row r="13" spans="1:42" x14ac:dyDescent="0.25">
      <c r="A13" s="96" t="s">
        <v>42</v>
      </c>
      <c r="B13" s="71" t="str">
        <f>LOOKUP(A13,Soupiska!$A$3:$A$33,Soupiska!$B$3:$B$33)</f>
        <v>C</v>
      </c>
      <c r="C13" s="15">
        <v>0</v>
      </c>
      <c r="D13" s="15"/>
      <c r="E13" s="15"/>
      <c r="F13" s="15">
        <v>0</v>
      </c>
      <c r="G13" s="15"/>
      <c r="H13" s="15"/>
      <c r="I13" s="15"/>
      <c r="J13" s="15">
        <v>2</v>
      </c>
      <c r="K13" s="15">
        <v>0</v>
      </c>
      <c r="L13" s="15"/>
      <c r="M13" s="15"/>
      <c r="N13" s="15"/>
      <c r="O13" s="15"/>
      <c r="P13" s="15">
        <v>1</v>
      </c>
      <c r="Q13" s="36"/>
      <c r="R13" s="110"/>
      <c r="S13" s="15">
        <v>1</v>
      </c>
      <c r="T13" s="15"/>
      <c r="U13" s="15"/>
      <c r="V13" s="15"/>
      <c r="W13" s="15"/>
      <c r="X13" s="15"/>
      <c r="Y13" s="15">
        <v>1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6">
        <f t="shared" si="0"/>
        <v>7</v>
      </c>
      <c r="AM13" s="6">
        <f t="shared" si="1"/>
        <v>5</v>
      </c>
      <c r="AN13" s="74">
        <f t="shared" si="2"/>
        <v>0.7142857142857143</v>
      </c>
      <c r="AO13" s="134">
        <f t="shared" si="3"/>
        <v>51</v>
      </c>
      <c r="AP13" s="6">
        <f t="shared" si="4"/>
        <v>19</v>
      </c>
    </row>
    <row r="14" spans="1:42" x14ac:dyDescent="0.25">
      <c r="A14" s="96" t="s">
        <v>134</v>
      </c>
      <c r="B14" s="71" t="str">
        <f>LOOKUP(A14,Soupiska!$A$3:$A$33,Soupiska!$B$3:$B$33)</f>
        <v>B</v>
      </c>
      <c r="C14" s="15">
        <v>2</v>
      </c>
      <c r="D14" s="15"/>
      <c r="E14" s="15"/>
      <c r="F14" s="15">
        <v>0</v>
      </c>
      <c r="G14" s="15"/>
      <c r="H14" s="15">
        <v>2</v>
      </c>
      <c r="I14" s="15"/>
      <c r="J14" s="15"/>
      <c r="K14" s="15">
        <v>1</v>
      </c>
      <c r="L14" s="15"/>
      <c r="M14" s="15"/>
      <c r="N14" s="15"/>
      <c r="O14" s="15"/>
      <c r="P14" s="15">
        <v>0</v>
      </c>
      <c r="Q14" s="36"/>
      <c r="R14" s="110"/>
      <c r="S14" s="15"/>
      <c r="T14" s="15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">
        <f t="shared" si="0"/>
        <v>6</v>
      </c>
      <c r="AM14" s="6">
        <f t="shared" si="1"/>
        <v>5</v>
      </c>
      <c r="AN14" s="74">
        <f t="shared" si="2"/>
        <v>0.83333333333333337</v>
      </c>
      <c r="AO14" s="134">
        <f t="shared" si="3"/>
        <v>53</v>
      </c>
      <c r="AP14" s="6">
        <f t="shared" si="4"/>
        <v>17</v>
      </c>
    </row>
    <row r="15" spans="1:42" x14ac:dyDescent="0.25">
      <c r="A15" s="96" t="s">
        <v>146</v>
      </c>
      <c r="B15" s="71" t="str">
        <f>LOOKUP(A15,Soupiska!$A$3:$A$33,Soupiska!$B$3:$B$33)</f>
        <v>D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6"/>
      <c r="R15" s="11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6">
        <f t="shared" si="0"/>
        <v>0</v>
      </c>
      <c r="AM15" s="6">
        <f t="shared" si="1"/>
        <v>0</v>
      </c>
      <c r="AN15" s="74" t="str">
        <f t="shared" si="2"/>
        <v>NIC</v>
      </c>
      <c r="AO15" s="134">
        <f t="shared" si="3"/>
        <v>70</v>
      </c>
      <c r="AP15" s="6">
        <f t="shared" si="4"/>
        <v>0</v>
      </c>
    </row>
    <row r="16" spans="1:42" x14ac:dyDescent="0.25">
      <c r="A16" s="96" t="s">
        <v>150</v>
      </c>
      <c r="B16" s="71" t="str">
        <f>LOOKUP(A16,Soupiska!$A$3:$A$33,Soupiska!$B$3:$B$33)</f>
        <v>D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6"/>
      <c r="R16" s="11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6">
        <f t="shared" si="0"/>
        <v>0</v>
      </c>
      <c r="AM16" s="6">
        <f t="shared" si="1"/>
        <v>0</v>
      </c>
      <c r="AN16" s="74" t="str">
        <f t="shared" si="2"/>
        <v>NIC</v>
      </c>
      <c r="AO16" s="134">
        <f t="shared" si="3"/>
        <v>70</v>
      </c>
      <c r="AP16" s="6">
        <f t="shared" si="4"/>
        <v>0</v>
      </c>
    </row>
    <row r="17" spans="1:42" x14ac:dyDescent="0.25">
      <c r="A17" s="96" t="s">
        <v>151</v>
      </c>
      <c r="B17" s="71" t="str">
        <f>LOOKUP(A17,Soupiska!$A$3:$A$33,Soupiska!$B$3:$B$33)</f>
        <v>D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6"/>
      <c r="R17" s="11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6">
        <f t="shared" si="0"/>
        <v>0</v>
      </c>
      <c r="AM17" s="6">
        <f t="shared" si="1"/>
        <v>0</v>
      </c>
      <c r="AN17" s="74" t="str">
        <f t="shared" si="2"/>
        <v>NIC</v>
      </c>
      <c r="AO17" s="134">
        <f t="shared" si="3"/>
        <v>70</v>
      </c>
      <c r="AP17" s="6">
        <f t="shared" si="4"/>
        <v>0</v>
      </c>
    </row>
    <row r="18" spans="1:42" x14ac:dyDescent="0.25">
      <c r="A18" s="96" t="s">
        <v>145</v>
      </c>
      <c r="B18" s="71" t="str">
        <f>LOOKUP(A18,Soupiska!$A$3:$A$33,Soupiska!$B$3:$B$33)</f>
        <v>D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0</v>
      </c>
      <c r="M18" s="15"/>
      <c r="N18" s="15"/>
      <c r="O18" s="15"/>
      <c r="P18" s="15"/>
      <c r="Q18" s="36"/>
      <c r="R18" s="11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6">
        <f t="shared" si="0"/>
        <v>1</v>
      </c>
      <c r="AM18" s="6">
        <f t="shared" si="1"/>
        <v>0</v>
      </c>
      <c r="AN18" s="74">
        <f t="shared" si="2"/>
        <v>0</v>
      </c>
      <c r="AO18" s="134">
        <f t="shared" si="3"/>
        <v>68</v>
      </c>
      <c r="AP18" s="6">
        <f t="shared" si="4"/>
        <v>2</v>
      </c>
    </row>
    <row r="19" spans="1:42" x14ac:dyDescent="0.25">
      <c r="A19" s="96" t="s">
        <v>43</v>
      </c>
      <c r="B19" s="71" t="str">
        <f>LOOKUP(A19,Soupiska!$A$3:$A$33,Soupiska!$B$3:$B$33)</f>
        <v>D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6"/>
      <c r="R19" s="11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6">
        <f t="shared" si="0"/>
        <v>0</v>
      </c>
      <c r="AM19" s="6">
        <f t="shared" si="1"/>
        <v>0</v>
      </c>
      <c r="AN19" s="74" t="str">
        <f t="shared" si="2"/>
        <v>NIC</v>
      </c>
      <c r="AO19" s="134">
        <f t="shared" si="3"/>
        <v>70</v>
      </c>
      <c r="AP19" s="6">
        <f t="shared" si="4"/>
        <v>0</v>
      </c>
    </row>
    <row r="20" spans="1:42" x14ac:dyDescent="0.25">
      <c r="A20" s="96" t="s">
        <v>44</v>
      </c>
      <c r="B20" s="71" t="str">
        <f>LOOKUP(A20,Soupiska!$A$3:$A$33,Soupiska!$B$3:$B$33)</f>
        <v>C</v>
      </c>
      <c r="C20" s="15"/>
      <c r="D20" s="15"/>
      <c r="E20" s="15"/>
      <c r="F20" s="15">
        <v>1</v>
      </c>
      <c r="G20" s="15"/>
      <c r="H20" s="15">
        <v>0</v>
      </c>
      <c r="I20" s="15"/>
      <c r="J20" s="15"/>
      <c r="K20" s="15"/>
      <c r="L20" s="15"/>
      <c r="M20" s="15"/>
      <c r="N20" s="15"/>
      <c r="O20" s="15"/>
      <c r="P20" s="15"/>
      <c r="Q20" s="36"/>
      <c r="R20" s="110"/>
      <c r="S20" s="15">
        <v>1</v>
      </c>
      <c r="T20" s="15">
        <v>0</v>
      </c>
      <c r="U20" s="15">
        <v>1</v>
      </c>
      <c r="V20" s="15"/>
      <c r="W20" s="15"/>
      <c r="X20" s="15">
        <v>0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6">
        <f t="shared" si="0"/>
        <v>6</v>
      </c>
      <c r="AM20" s="6">
        <f t="shared" si="1"/>
        <v>3</v>
      </c>
      <c r="AN20" s="74">
        <f t="shared" si="2"/>
        <v>0.5</v>
      </c>
      <c r="AO20" s="134">
        <f t="shared" si="3"/>
        <v>55</v>
      </c>
      <c r="AP20" s="6">
        <f t="shared" si="4"/>
        <v>15</v>
      </c>
    </row>
    <row r="21" spans="1:42" x14ac:dyDescent="0.25">
      <c r="A21" s="96" t="s">
        <v>45</v>
      </c>
      <c r="B21" s="71" t="str">
        <f>LOOKUP(A21,Soupiska!$A$3:$A$33,Soupiska!$B$3:$B$33)</f>
        <v>A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6"/>
      <c r="R21" s="11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6">
        <f t="shared" si="0"/>
        <v>0</v>
      </c>
      <c r="AM21" s="6">
        <f t="shared" si="1"/>
        <v>0</v>
      </c>
      <c r="AN21" s="74" t="str">
        <f t="shared" si="2"/>
        <v>NIC</v>
      </c>
      <c r="AO21" s="134">
        <f t="shared" si="3"/>
        <v>70</v>
      </c>
      <c r="AP21" s="6">
        <f t="shared" si="4"/>
        <v>0</v>
      </c>
    </row>
    <row r="22" spans="1:42" x14ac:dyDescent="0.25">
      <c r="A22" s="96" t="s">
        <v>147</v>
      </c>
      <c r="B22" s="71" t="str">
        <f>LOOKUP(A22,Soupiska!$A$3:$A$33,Soupiska!$B$3:$B$33)</f>
        <v>D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0</v>
      </c>
      <c r="O22" s="15"/>
      <c r="P22" s="15"/>
      <c r="Q22" s="36"/>
      <c r="R22" s="11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">
        <f t="shared" si="0"/>
        <v>1</v>
      </c>
      <c r="AM22" s="6">
        <f t="shared" si="1"/>
        <v>0</v>
      </c>
      <c r="AN22" s="74">
        <f t="shared" si="2"/>
        <v>0</v>
      </c>
      <c r="AO22" s="134">
        <f t="shared" si="3"/>
        <v>68</v>
      </c>
      <c r="AP22" s="6">
        <f t="shared" si="4"/>
        <v>2</v>
      </c>
    </row>
    <row r="23" spans="1:42" x14ac:dyDescent="0.25">
      <c r="A23" s="96" t="s">
        <v>144</v>
      </c>
      <c r="B23" s="71" t="str">
        <f>LOOKUP(A23,Soupiska!$A$3:$A$33,Soupiska!$B$3:$B$33)</f>
        <v>D</v>
      </c>
      <c r="C23" s="15"/>
      <c r="D23" s="15"/>
      <c r="E23" s="15"/>
      <c r="F23" s="15"/>
      <c r="G23" s="15"/>
      <c r="H23" s="15"/>
      <c r="I23" s="15"/>
      <c r="J23" s="15"/>
      <c r="K23" s="15"/>
      <c r="L23" s="15">
        <v>1</v>
      </c>
      <c r="M23" s="15"/>
      <c r="N23" s="15">
        <v>1</v>
      </c>
      <c r="O23" s="15"/>
      <c r="P23" s="15"/>
      <c r="Q23" s="36"/>
      <c r="R23" s="110"/>
      <c r="S23" s="15"/>
      <c r="T23" s="15"/>
      <c r="U23" s="15">
        <v>0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">
        <f t="shared" si="0"/>
        <v>3</v>
      </c>
      <c r="AM23" s="6">
        <f t="shared" si="1"/>
        <v>2</v>
      </c>
      <c r="AN23" s="74">
        <f t="shared" si="2"/>
        <v>0.66666666666666663</v>
      </c>
      <c r="AO23" s="134">
        <f t="shared" si="3"/>
        <v>60</v>
      </c>
      <c r="AP23" s="6">
        <f t="shared" si="4"/>
        <v>10</v>
      </c>
    </row>
    <row r="24" spans="1:42" x14ac:dyDescent="0.25">
      <c r="A24" s="96" t="s">
        <v>141</v>
      </c>
      <c r="B24" s="71" t="str">
        <f>LOOKUP(A24,Soupiska!$A$3:$A$33,Soupiska!$B$3:$B$33)</f>
        <v>D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6"/>
      <c r="R24" s="1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">
        <f t="shared" si="0"/>
        <v>0</v>
      </c>
      <c r="AM24" s="6">
        <f t="shared" si="1"/>
        <v>0</v>
      </c>
      <c r="AN24" s="74" t="str">
        <f t="shared" si="2"/>
        <v>NIC</v>
      </c>
      <c r="AO24" s="134">
        <f t="shared" si="3"/>
        <v>70</v>
      </c>
      <c r="AP24" s="6">
        <f t="shared" si="4"/>
        <v>0</v>
      </c>
    </row>
    <row r="25" spans="1:42" x14ac:dyDescent="0.25">
      <c r="A25" s="96" t="s">
        <v>140</v>
      </c>
      <c r="B25" s="71" t="str">
        <f>LOOKUP(A25,Soupiska!$A$3:$A$33,Soupiska!$B$3:$B$33)</f>
        <v>D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6"/>
      <c r="R25" s="1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6">
        <f t="shared" si="0"/>
        <v>0</v>
      </c>
      <c r="AM25" s="6">
        <f t="shared" si="1"/>
        <v>0</v>
      </c>
      <c r="AN25" s="74" t="str">
        <f t="shared" si="2"/>
        <v>NIC</v>
      </c>
      <c r="AO25" s="134">
        <f t="shared" si="3"/>
        <v>70</v>
      </c>
      <c r="AP25" s="6">
        <f t="shared" si="4"/>
        <v>0</v>
      </c>
    </row>
    <row r="26" spans="1:42" x14ac:dyDescent="0.25">
      <c r="A26" s="96" t="s">
        <v>46</v>
      </c>
      <c r="B26" s="71" t="str">
        <f>LOOKUP(A26,Soupiska!$A$3:$A$33,Soupiska!$B$3:$B$33)</f>
        <v>C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6"/>
      <c r="R26" s="11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6">
        <f t="shared" si="0"/>
        <v>0</v>
      </c>
      <c r="AM26" s="6">
        <f t="shared" si="1"/>
        <v>0</v>
      </c>
      <c r="AN26" s="74" t="str">
        <f t="shared" si="2"/>
        <v>NIC</v>
      </c>
      <c r="AO26" s="134">
        <f t="shared" si="3"/>
        <v>70</v>
      </c>
      <c r="AP26" s="6">
        <f t="shared" si="4"/>
        <v>0</v>
      </c>
    </row>
    <row r="27" spans="1:42" x14ac:dyDescent="0.25">
      <c r="A27" s="96" t="s">
        <v>148</v>
      </c>
      <c r="B27" s="71" t="str">
        <f>LOOKUP(A27,Soupiska!$A$3:$A$33,Soupiska!$B$3:$B$33)</f>
        <v>D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6"/>
      <c r="R27" s="11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6">
        <f t="shared" si="0"/>
        <v>0</v>
      </c>
      <c r="AM27" s="6">
        <f t="shared" si="1"/>
        <v>0</v>
      </c>
      <c r="AN27" s="74" t="str">
        <f t="shared" si="2"/>
        <v>NIC</v>
      </c>
      <c r="AO27" s="134">
        <f t="shared" si="3"/>
        <v>70</v>
      </c>
      <c r="AP27" s="6">
        <f t="shared" si="4"/>
        <v>0</v>
      </c>
    </row>
    <row r="28" spans="1:42" x14ac:dyDescent="0.25">
      <c r="A28" s="96" t="s">
        <v>81</v>
      </c>
      <c r="B28" s="71" t="str">
        <f>LOOKUP(A28,Soupiska!$A$3:$A$33,Soupiska!$B$3:$B$33)</f>
        <v>A</v>
      </c>
      <c r="C28" s="15">
        <v>2</v>
      </c>
      <c r="D28" s="15"/>
      <c r="E28" s="15"/>
      <c r="F28" s="15"/>
      <c r="G28" s="15"/>
      <c r="H28" s="15">
        <v>0</v>
      </c>
      <c r="I28" s="15"/>
      <c r="J28" s="15">
        <v>1</v>
      </c>
      <c r="K28" s="15"/>
      <c r="L28" s="15"/>
      <c r="M28" s="15"/>
      <c r="N28" s="15"/>
      <c r="O28" s="15">
        <v>1</v>
      </c>
      <c r="P28" s="15">
        <v>0</v>
      </c>
      <c r="Q28" s="36"/>
      <c r="R28" s="110"/>
      <c r="S28" s="15"/>
      <c r="T28" s="15"/>
      <c r="U28" s="15"/>
      <c r="V28" s="15"/>
      <c r="W28" s="15"/>
      <c r="X28" s="15"/>
      <c r="Y28" s="15">
        <v>2</v>
      </c>
      <c r="Z28" s="15">
        <v>1</v>
      </c>
      <c r="AA28" s="15"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6">
        <f t="shared" si="0"/>
        <v>8</v>
      </c>
      <c r="AM28" s="6">
        <f t="shared" si="1"/>
        <v>7</v>
      </c>
      <c r="AN28" s="74">
        <f t="shared" si="2"/>
        <v>0.875</v>
      </c>
      <c r="AO28" s="134">
        <f t="shared" si="3"/>
        <v>47</v>
      </c>
      <c r="AP28" s="6">
        <f t="shared" si="4"/>
        <v>23</v>
      </c>
    </row>
    <row r="29" spans="1:42" x14ac:dyDescent="0.25">
      <c r="A29" s="96" t="s">
        <v>139</v>
      </c>
      <c r="B29" s="71" t="str">
        <f>LOOKUP(A29,Soupiska!$A$3:$A$33,Soupiska!$B$3:$B$33)</f>
        <v>B</v>
      </c>
      <c r="C29" s="15"/>
      <c r="D29" s="15">
        <v>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1</v>
      </c>
      <c r="P29" s="15"/>
      <c r="Q29" s="36"/>
      <c r="R29" s="110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6">
        <f t="shared" si="0"/>
        <v>2</v>
      </c>
      <c r="AM29" s="6">
        <f t="shared" si="1"/>
        <v>3</v>
      </c>
      <c r="AN29" s="74">
        <f t="shared" si="2"/>
        <v>1.5</v>
      </c>
      <c r="AO29" s="134">
        <f t="shared" si="3"/>
        <v>63</v>
      </c>
      <c r="AP29" s="6">
        <f t="shared" si="4"/>
        <v>7</v>
      </c>
    </row>
    <row r="30" spans="1:42" x14ac:dyDescent="0.25">
      <c r="A30" s="96" t="s">
        <v>154</v>
      </c>
      <c r="B30" s="71" t="str">
        <f>LOOKUP(A30,Soupiska!$A$3:$A$33,Soupiska!$B$3:$B$33)</f>
        <v>D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6"/>
      <c r="R30" s="11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6">
        <f t="shared" si="0"/>
        <v>0</v>
      </c>
      <c r="AM30" s="6">
        <f t="shared" si="1"/>
        <v>0</v>
      </c>
      <c r="AN30" s="74" t="str">
        <f t="shared" si="2"/>
        <v>NIC</v>
      </c>
      <c r="AO30" s="134">
        <f t="shared" si="3"/>
        <v>70</v>
      </c>
      <c r="AP30" s="6">
        <f t="shared" si="4"/>
        <v>0</v>
      </c>
    </row>
    <row r="31" spans="1:42" x14ac:dyDescent="0.25">
      <c r="A31" s="96" t="s">
        <v>152</v>
      </c>
      <c r="B31" s="71" t="str">
        <f>LOOKUP(A31,Soupiska!$A$3:$A$33,Soupiska!$B$3:$B$33)</f>
        <v>A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6"/>
      <c r="R31" s="11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6">
        <f t="shared" si="0"/>
        <v>0</v>
      </c>
      <c r="AM31" s="6">
        <f t="shared" si="1"/>
        <v>0</v>
      </c>
      <c r="AN31" s="74" t="str">
        <f t="shared" si="2"/>
        <v>NIC</v>
      </c>
      <c r="AO31" s="134">
        <f t="shared" si="3"/>
        <v>70</v>
      </c>
      <c r="AP31" s="6">
        <f t="shared" si="4"/>
        <v>0</v>
      </c>
    </row>
    <row r="32" spans="1:42" x14ac:dyDescent="0.25">
      <c r="A32" s="96" t="s">
        <v>47</v>
      </c>
      <c r="B32" s="71" t="str">
        <f>LOOKUP(A32,Soupiska!$A$3:$A$33,Soupiska!$B$3:$B$33)</f>
        <v>D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36"/>
      <c r="R32" s="110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6">
        <f t="shared" si="0"/>
        <v>0</v>
      </c>
      <c r="AM32" s="6">
        <f t="shared" si="1"/>
        <v>0</v>
      </c>
      <c r="AN32" s="74" t="str">
        <f t="shared" si="2"/>
        <v>NIC</v>
      </c>
      <c r="AO32" s="134">
        <f t="shared" si="3"/>
        <v>70</v>
      </c>
      <c r="AP32" s="6">
        <f t="shared" si="4"/>
        <v>0</v>
      </c>
    </row>
    <row r="33" spans="1:42" x14ac:dyDescent="0.25">
      <c r="A33" s="96" t="s">
        <v>48</v>
      </c>
      <c r="B33" s="71" t="str">
        <f>LOOKUP(A33,Soupiska!$A$3:$A$33,Soupiska!$B$3:$B$33)</f>
        <v>D</v>
      </c>
      <c r="C33" s="15"/>
      <c r="D33" s="15"/>
      <c r="E33" s="15">
        <v>1</v>
      </c>
      <c r="F33" s="15"/>
      <c r="G33" s="15"/>
      <c r="H33" s="15"/>
      <c r="I33" s="15"/>
      <c r="J33" s="15">
        <v>1</v>
      </c>
      <c r="K33" s="15">
        <v>1</v>
      </c>
      <c r="L33" s="15"/>
      <c r="M33" s="15"/>
      <c r="N33" s="15"/>
      <c r="O33" s="15"/>
      <c r="P33" s="15"/>
      <c r="Q33" s="36">
        <v>0</v>
      </c>
      <c r="R33" s="110">
        <v>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">
        <f t="shared" si="0"/>
        <v>5</v>
      </c>
      <c r="AM33" s="6">
        <f t="shared" si="1"/>
        <v>3</v>
      </c>
      <c r="AN33" s="74">
        <f t="shared" si="2"/>
        <v>0.6</v>
      </c>
      <c r="AO33" s="134">
        <f t="shared" si="3"/>
        <v>54</v>
      </c>
      <c r="AP33" s="6">
        <f t="shared" si="4"/>
        <v>16</v>
      </c>
    </row>
    <row r="34" spans="1:42" ht="12.75" customHeight="1" thickBot="1" x14ac:dyDescent="0.3">
      <c r="A34" s="54"/>
      <c r="B34" s="54"/>
      <c r="C34" s="125">
        <f t="shared" ref="C34:AK34" si="5">COUNTA(C3:C33)</f>
        <v>8</v>
      </c>
      <c r="D34" s="125">
        <f t="shared" si="5"/>
        <v>4</v>
      </c>
      <c r="E34" s="125">
        <f t="shared" si="5"/>
        <v>4</v>
      </c>
      <c r="F34" s="125">
        <f t="shared" si="5"/>
        <v>4</v>
      </c>
      <c r="G34" s="125">
        <f t="shared" si="5"/>
        <v>1</v>
      </c>
      <c r="H34" s="125">
        <f t="shared" si="5"/>
        <v>6</v>
      </c>
      <c r="I34" s="125">
        <f t="shared" si="5"/>
        <v>2</v>
      </c>
      <c r="J34" s="125">
        <f t="shared" si="5"/>
        <v>4</v>
      </c>
      <c r="K34" s="125">
        <f t="shared" si="5"/>
        <v>7</v>
      </c>
      <c r="L34" s="125">
        <f t="shared" si="5"/>
        <v>6</v>
      </c>
      <c r="M34" s="125">
        <f t="shared" si="5"/>
        <v>3</v>
      </c>
      <c r="N34" s="125">
        <f t="shared" si="5"/>
        <v>4</v>
      </c>
      <c r="O34" s="125">
        <f t="shared" si="5"/>
        <v>6</v>
      </c>
      <c r="P34" s="125">
        <f t="shared" si="5"/>
        <v>7</v>
      </c>
      <c r="Q34" s="125">
        <f t="shared" si="5"/>
        <v>3</v>
      </c>
      <c r="R34" s="125">
        <f t="shared" si="5"/>
        <v>3</v>
      </c>
      <c r="S34" s="125">
        <f t="shared" si="5"/>
        <v>4</v>
      </c>
      <c r="T34" s="125">
        <f t="shared" si="5"/>
        <v>4</v>
      </c>
      <c r="U34" s="125">
        <f t="shared" si="5"/>
        <v>5</v>
      </c>
      <c r="V34" s="125">
        <f t="shared" si="5"/>
        <v>2</v>
      </c>
      <c r="W34" s="125">
        <f t="shared" si="5"/>
        <v>3</v>
      </c>
      <c r="X34" s="125">
        <f t="shared" si="5"/>
        <v>2</v>
      </c>
      <c r="Y34" s="125">
        <f t="shared" si="5"/>
        <v>5</v>
      </c>
      <c r="Z34" s="125">
        <f t="shared" si="5"/>
        <v>2</v>
      </c>
      <c r="AA34" s="125">
        <f t="shared" si="5"/>
        <v>2</v>
      </c>
      <c r="AB34" s="125">
        <f t="shared" si="5"/>
        <v>0</v>
      </c>
      <c r="AC34" s="125">
        <f t="shared" si="5"/>
        <v>0</v>
      </c>
      <c r="AD34" s="125">
        <f t="shared" si="5"/>
        <v>0</v>
      </c>
      <c r="AE34" s="125">
        <f t="shared" si="5"/>
        <v>0</v>
      </c>
      <c r="AF34" s="125">
        <f t="shared" si="5"/>
        <v>0</v>
      </c>
      <c r="AG34" s="125">
        <f t="shared" si="5"/>
        <v>0</v>
      </c>
      <c r="AH34" s="125">
        <f t="shared" si="5"/>
        <v>0</v>
      </c>
      <c r="AI34" s="125">
        <f t="shared" si="5"/>
        <v>0</v>
      </c>
      <c r="AJ34" s="125">
        <f t="shared" si="5"/>
        <v>0</v>
      </c>
      <c r="AK34" s="125">
        <f t="shared" si="5"/>
        <v>0</v>
      </c>
    </row>
    <row r="35" spans="1:42" ht="15.75" thickBot="1" x14ac:dyDescent="0.3">
      <c r="B35" s="55"/>
      <c r="C35" s="200" t="s">
        <v>94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17" t="s">
        <v>119</v>
      </c>
      <c r="AM35" s="218"/>
      <c r="AN35" s="218"/>
      <c r="AO35" s="133"/>
      <c r="AP35" s="126">
        <f>AVERAGEIF(C34:AK34,"&lt;&gt;0",C34:AK34)</f>
        <v>4.04</v>
      </c>
    </row>
    <row r="36" spans="1:42" ht="9.9499999999999993" customHeight="1" x14ac:dyDescent="0.25">
      <c r="B36" s="55"/>
      <c r="C36" s="202" t="s">
        <v>62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208" t="s">
        <v>61</v>
      </c>
      <c r="Q36" s="209"/>
      <c r="R36" s="208" t="s">
        <v>66</v>
      </c>
      <c r="S36" s="212"/>
      <c r="T36" s="212"/>
      <c r="U36" s="212"/>
      <c r="V36" s="212"/>
      <c r="W36" s="212"/>
      <c r="X36" s="212"/>
      <c r="Y36" s="213"/>
      <c r="Z36" s="208" t="s">
        <v>77</v>
      </c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3"/>
    </row>
    <row r="37" spans="1:42" ht="9.9499999999999993" customHeight="1" thickBot="1" x14ac:dyDescent="0.3">
      <c r="B37" s="56"/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  <c r="P37" s="210"/>
      <c r="Q37" s="211"/>
      <c r="R37" s="210" t="s">
        <v>86</v>
      </c>
      <c r="S37" s="214"/>
      <c r="T37" s="215" t="s">
        <v>85</v>
      </c>
      <c r="U37" s="214"/>
      <c r="V37" s="214" t="s">
        <v>83</v>
      </c>
      <c r="W37" s="214"/>
      <c r="X37" s="214" t="s">
        <v>84</v>
      </c>
      <c r="Y37" s="216"/>
      <c r="Z37" s="210" t="s">
        <v>86</v>
      </c>
      <c r="AA37" s="214"/>
      <c r="AB37" s="214"/>
      <c r="AC37" s="214" t="s">
        <v>85</v>
      </c>
      <c r="AD37" s="214"/>
      <c r="AE37" s="214"/>
      <c r="AF37" s="214" t="s">
        <v>83</v>
      </c>
      <c r="AG37" s="214"/>
      <c r="AH37" s="214"/>
      <c r="AI37" s="214" t="s">
        <v>84</v>
      </c>
      <c r="AJ37" s="214"/>
      <c r="AK37" s="216"/>
    </row>
    <row r="38" spans="1:42" ht="15.75" thickBot="1" x14ac:dyDescent="0.3">
      <c r="C38" s="221" t="s">
        <v>65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3"/>
      <c r="P38" s="224">
        <v>2</v>
      </c>
      <c r="Q38" s="225"/>
      <c r="R38" s="224">
        <v>1</v>
      </c>
      <c r="S38" s="226"/>
      <c r="T38" s="227">
        <v>1</v>
      </c>
      <c r="U38" s="226"/>
      <c r="V38" s="226">
        <v>1</v>
      </c>
      <c r="W38" s="226"/>
      <c r="X38" s="219">
        <v>2</v>
      </c>
      <c r="Y38" s="220"/>
      <c r="Z38" s="57">
        <f>P38</f>
        <v>2</v>
      </c>
      <c r="AA38" s="57" t="s">
        <v>67</v>
      </c>
      <c r="AB38" s="58" t="e">
        <f>(#REF!*R38)+P38</f>
        <v>#REF!</v>
      </c>
      <c r="AC38" s="59">
        <f>P38</f>
        <v>2</v>
      </c>
      <c r="AD38" s="57" t="s">
        <v>67</v>
      </c>
      <c r="AE38" s="58" t="e">
        <f>P38+(R38*#REF!)</f>
        <v>#REF!</v>
      </c>
      <c r="AF38" s="59">
        <f>P38</f>
        <v>2</v>
      </c>
      <c r="AG38" s="57" t="s">
        <v>67</v>
      </c>
      <c r="AH38" s="58" t="e">
        <f>P38+(V38*#REF!)</f>
        <v>#REF!</v>
      </c>
      <c r="AI38" s="60">
        <f>P38</f>
        <v>2</v>
      </c>
      <c r="AJ38" s="61" t="s">
        <v>67</v>
      </c>
      <c r="AK38" s="62" t="e">
        <f>(#REF!*X38)+P38</f>
        <v>#REF!</v>
      </c>
    </row>
  </sheetData>
  <sortState ref="A3:AP34">
    <sortCondition ref="A3:A34"/>
  </sortState>
  <mergeCells count="21">
    <mergeCell ref="X38:Y38"/>
    <mergeCell ref="C38:O38"/>
    <mergeCell ref="P38:Q38"/>
    <mergeCell ref="R38:S38"/>
    <mergeCell ref="T38:U38"/>
    <mergeCell ref="V38:W38"/>
    <mergeCell ref="A1:AP1"/>
    <mergeCell ref="C35:AK35"/>
    <mergeCell ref="C36:O37"/>
    <mergeCell ref="P36:Q37"/>
    <mergeCell ref="R36:Y36"/>
    <mergeCell ref="Z36:AK36"/>
    <mergeCell ref="R37:S37"/>
    <mergeCell ref="T37:U37"/>
    <mergeCell ref="V37:W37"/>
    <mergeCell ref="X37:Y37"/>
    <mergeCell ref="Z37:AB37"/>
    <mergeCell ref="AC37:AE37"/>
    <mergeCell ref="AF37:AH37"/>
    <mergeCell ref="AI37:AK37"/>
    <mergeCell ref="AL35:AN35"/>
  </mergeCells>
  <dataValidations count="1">
    <dataValidation showInputMessage="1" showErrorMessage="1" promptTitle="Upozornění !!!" sqref="A3:B33"/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K22" sqref="K22"/>
    </sheetView>
  </sheetViews>
  <sheetFormatPr defaultRowHeight="15" x14ac:dyDescent="0.25"/>
  <cols>
    <col min="1" max="1" width="19.42578125" customWidth="1"/>
    <col min="2" max="10" width="4.7109375" customWidth="1"/>
    <col min="11" max="12" width="5.7109375" customWidth="1"/>
    <col min="13" max="13" width="5.7109375" style="86" customWidth="1"/>
    <col min="14" max="14" width="3.85546875" style="137" customWidth="1"/>
    <col min="15" max="15" width="8.7109375" style="7" customWidth="1"/>
  </cols>
  <sheetData>
    <row r="1" spans="1:15" ht="21.75" thickBot="1" x14ac:dyDescent="0.4">
      <c r="A1" s="197" t="s">
        <v>105</v>
      </c>
      <c r="B1" s="197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5.75" thickBot="1" x14ac:dyDescent="0.3">
      <c r="A2" s="2" t="s">
        <v>36</v>
      </c>
      <c r="B2" s="68" t="s">
        <v>82</v>
      </c>
      <c r="C2" s="3" t="s">
        <v>50</v>
      </c>
      <c r="D2" s="3" t="s">
        <v>51</v>
      </c>
      <c r="E2" s="3" t="s">
        <v>0</v>
      </c>
      <c r="F2" s="3" t="s">
        <v>135</v>
      </c>
      <c r="G2" s="3" t="s">
        <v>54</v>
      </c>
      <c r="H2" s="3" t="s">
        <v>52</v>
      </c>
      <c r="I2" s="3" t="s">
        <v>53</v>
      </c>
      <c r="J2" s="3" t="s">
        <v>55</v>
      </c>
      <c r="K2" s="3" t="s">
        <v>136</v>
      </c>
      <c r="L2" s="3" t="s">
        <v>92</v>
      </c>
      <c r="M2" s="69"/>
      <c r="N2" s="135" t="s">
        <v>125</v>
      </c>
      <c r="O2" s="5" t="s">
        <v>49</v>
      </c>
    </row>
    <row r="3" spans="1:15" x14ac:dyDescent="0.25">
      <c r="A3" s="96" t="s">
        <v>143</v>
      </c>
      <c r="B3" s="71" t="str">
        <f>INDEX(Soupiska!$A$3:$B$33,MATCH(A3,Soupiska!$A$3:$A$33,0),2)</f>
        <v>D</v>
      </c>
      <c r="C3" s="8"/>
      <c r="D3" s="8"/>
      <c r="E3" s="8"/>
      <c r="F3" s="8"/>
      <c r="G3" s="8"/>
      <c r="H3" s="8"/>
      <c r="I3" s="8"/>
      <c r="J3" s="8"/>
      <c r="K3" s="8"/>
      <c r="L3" s="8"/>
      <c r="M3" s="170">
        <f>SUM(C3:L3)</f>
        <v>0</v>
      </c>
      <c r="N3" s="136">
        <v>110</v>
      </c>
      <c r="O3" s="6">
        <f t="shared" ref="O3:O33" si="0">IF(SUM(C3:L3)&gt;N3,N3,SUM(C3:L3))</f>
        <v>0</v>
      </c>
    </row>
    <row r="4" spans="1:15" x14ac:dyDescent="0.25">
      <c r="A4" s="96" t="s">
        <v>155</v>
      </c>
      <c r="B4" s="71" t="str">
        <f>INDEX(Soupiska!$A$3:$B$33,MATCH(A4,Soupiska!$A$3:$A$33,0),2)</f>
        <v>D</v>
      </c>
      <c r="C4" s="8"/>
      <c r="D4" s="8"/>
      <c r="E4" s="8"/>
      <c r="F4" s="8"/>
      <c r="G4" s="8"/>
      <c r="H4" s="8"/>
      <c r="I4" s="8"/>
      <c r="J4" s="8"/>
      <c r="K4" s="8"/>
      <c r="L4" s="8"/>
      <c r="M4" s="170">
        <f t="shared" ref="M4:M33" si="1">SUM(C4:L4)</f>
        <v>0</v>
      </c>
      <c r="N4" s="136">
        <v>110</v>
      </c>
      <c r="O4" s="6">
        <f t="shared" si="0"/>
        <v>0</v>
      </c>
    </row>
    <row r="5" spans="1:15" x14ac:dyDescent="0.25">
      <c r="A5" s="96" t="s">
        <v>153</v>
      </c>
      <c r="B5" s="71" t="str">
        <f>INDEX(Soupiska!$A$3:$B$33,MATCH(A5,Soupiska!$A$3:$A$33,0),2)</f>
        <v>C</v>
      </c>
      <c r="C5" s="8">
        <v>17</v>
      </c>
      <c r="D5" s="8"/>
      <c r="E5" s="8"/>
      <c r="F5" s="8"/>
      <c r="G5" s="8"/>
      <c r="H5" s="8">
        <v>15</v>
      </c>
      <c r="I5" s="8">
        <v>17</v>
      </c>
      <c r="J5" s="8"/>
      <c r="K5" s="8"/>
      <c r="L5" s="8"/>
      <c r="M5" s="170">
        <f t="shared" si="1"/>
        <v>49</v>
      </c>
      <c r="N5" s="136">
        <v>110</v>
      </c>
      <c r="O5" s="6">
        <f t="shared" si="0"/>
        <v>49</v>
      </c>
    </row>
    <row r="6" spans="1:15" x14ac:dyDescent="0.25">
      <c r="A6" s="96" t="s">
        <v>107</v>
      </c>
      <c r="B6" s="71" t="str">
        <f>INDEX(Soupiska!$A$3:$B$33,MATCH(A6,Soupiska!$A$3:$A$33,0),2)</f>
        <v>B</v>
      </c>
      <c r="C6" s="8"/>
      <c r="D6" s="8"/>
      <c r="E6" s="8"/>
      <c r="F6" s="8">
        <v>9</v>
      </c>
      <c r="G6" s="8"/>
      <c r="H6" s="8"/>
      <c r="I6" s="8"/>
      <c r="J6" s="8"/>
      <c r="K6" s="8"/>
      <c r="L6" s="8"/>
      <c r="M6" s="170">
        <f t="shared" si="1"/>
        <v>9</v>
      </c>
      <c r="N6" s="136">
        <v>110</v>
      </c>
      <c r="O6" s="6">
        <f t="shared" si="0"/>
        <v>9</v>
      </c>
    </row>
    <row r="7" spans="1:15" x14ac:dyDescent="0.25">
      <c r="A7" s="96" t="s">
        <v>142</v>
      </c>
      <c r="B7" s="71" t="str">
        <f>INDEX(Soupiska!$A$3:$B$33,MATCH(A7,Soupiska!$A$3:$A$33,0),2)</f>
        <v>D</v>
      </c>
      <c r="C7" s="8"/>
      <c r="D7" s="8"/>
      <c r="E7" s="8"/>
      <c r="F7" s="8"/>
      <c r="G7" s="8"/>
      <c r="H7" s="8"/>
      <c r="I7" s="8"/>
      <c r="J7" s="8"/>
      <c r="K7" s="8"/>
      <c r="L7" s="8"/>
      <c r="M7" s="170">
        <f t="shared" si="1"/>
        <v>0</v>
      </c>
      <c r="N7" s="136">
        <v>110</v>
      </c>
      <c r="O7" s="6">
        <f t="shared" si="0"/>
        <v>0</v>
      </c>
    </row>
    <row r="8" spans="1:15" x14ac:dyDescent="0.25">
      <c r="A8" s="96" t="s">
        <v>37</v>
      </c>
      <c r="B8" s="71" t="str">
        <f>INDEX(Soupiska!$A$3:$B$33,MATCH(A8,Soupiska!$A$3:$A$33,0),2)</f>
        <v>C</v>
      </c>
      <c r="C8" s="8"/>
      <c r="D8" s="8"/>
      <c r="E8" s="8"/>
      <c r="F8" s="8">
        <v>7</v>
      </c>
      <c r="G8" s="8"/>
      <c r="H8" s="8"/>
      <c r="I8" s="8"/>
      <c r="J8" s="8"/>
      <c r="K8" s="8"/>
      <c r="L8" s="8"/>
      <c r="M8" s="170">
        <f t="shared" si="1"/>
        <v>7</v>
      </c>
      <c r="N8" s="136">
        <v>110</v>
      </c>
      <c r="O8" s="6">
        <f t="shared" si="0"/>
        <v>7</v>
      </c>
    </row>
    <row r="9" spans="1:15" x14ac:dyDescent="0.25">
      <c r="A9" s="96" t="s">
        <v>38</v>
      </c>
      <c r="B9" s="71" t="str">
        <f>INDEX(Soupiska!$A$3:$B$33,MATCH(A9,Soupiska!$A$3:$A$33,0),2)</f>
        <v>D</v>
      </c>
      <c r="C9" s="8"/>
      <c r="D9" s="8"/>
      <c r="E9" s="8"/>
      <c r="F9" s="8">
        <v>4</v>
      </c>
      <c r="G9" s="8"/>
      <c r="H9" s="8"/>
      <c r="I9" s="8"/>
      <c r="J9" s="8"/>
      <c r="K9" s="8">
        <v>7</v>
      </c>
      <c r="L9" s="8"/>
      <c r="M9" s="170">
        <f t="shared" si="1"/>
        <v>11</v>
      </c>
      <c r="N9" s="136">
        <v>110</v>
      </c>
      <c r="O9" s="6">
        <f t="shared" si="0"/>
        <v>11</v>
      </c>
    </row>
    <row r="10" spans="1:15" x14ac:dyDescent="0.25">
      <c r="A10" s="96" t="s">
        <v>39</v>
      </c>
      <c r="B10" s="71" t="str">
        <f>INDEX(Soupiska!$A$3:$B$33,MATCH(A10,Soupiska!$A$3:$A$33,0),2)</f>
        <v>A</v>
      </c>
      <c r="C10" s="8">
        <v>17</v>
      </c>
      <c r="D10" s="8">
        <v>9</v>
      </c>
      <c r="E10" s="8"/>
      <c r="F10" s="8">
        <v>10</v>
      </c>
      <c r="G10" s="8">
        <v>22</v>
      </c>
      <c r="H10" s="8">
        <v>14</v>
      </c>
      <c r="I10" s="8"/>
      <c r="J10" s="8"/>
      <c r="K10" s="8">
        <v>10</v>
      </c>
      <c r="L10" s="8"/>
      <c r="M10" s="170">
        <f t="shared" si="1"/>
        <v>82</v>
      </c>
      <c r="N10" s="136">
        <v>110</v>
      </c>
      <c r="O10" s="6">
        <f t="shared" si="0"/>
        <v>82</v>
      </c>
    </row>
    <row r="11" spans="1:15" x14ac:dyDescent="0.25">
      <c r="A11" s="96" t="s">
        <v>40</v>
      </c>
      <c r="B11" s="71" t="str">
        <f>INDEX(Soupiska!$A$3:$B$33,MATCH(A11,Soupiska!$A$3:$A$33,0),2)</f>
        <v>C</v>
      </c>
      <c r="C11" s="8">
        <v>9</v>
      </c>
      <c r="D11" s="8">
        <v>15</v>
      </c>
      <c r="E11" s="8"/>
      <c r="F11" s="8">
        <v>7</v>
      </c>
      <c r="G11" s="8"/>
      <c r="H11" s="8">
        <v>9</v>
      </c>
      <c r="I11" s="8">
        <v>11</v>
      </c>
      <c r="J11" s="8"/>
      <c r="K11" s="8">
        <v>8</v>
      </c>
      <c r="L11" s="8"/>
      <c r="M11" s="170">
        <f t="shared" si="1"/>
        <v>59</v>
      </c>
      <c r="N11" s="136">
        <v>110</v>
      </c>
      <c r="O11" s="6">
        <f t="shared" si="0"/>
        <v>59</v>
      </c>
    </row>
    <row r="12" spans="1:15" x14ac:dyDescent="0.25">
      <c r="A12" s="96" t="s">
        <v>41</v>
      </c>
      <c r="B12" s="71" t="str">
        <f>INDEX(Soupiska!$A$3:$B$33,MATCH(A12,Soupiska!$A$3:$A$33,0),2)</f>
        <v>B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70">
        <f t="shared" si="1"/>
        <v>0</v>
      </c>
      <c r="N12" s="136">
        <v>110</v>
      </c>
      <c r="O12" s="6">
        <f t="shared" si="0"/>
        <v>0</v>
      </c>
    </row>
    <row r="13" spans="1:15" x14ac:dyDescent="0.25">
      <c r="A13" s="96" t="s">
        <v>42</v>
      </c>
      <c r="B13" s="71" t="str">
        <f>INDEX(Soupiska!$A$3:$B$33,MATCH(A13,Soupiska!$A$3:$A$33,0),2)</f>
        <v>C</v>
      </c>
      <c r="C13" s="8"/>
      <c r="D13" s="8">
        <v>13</v>
      </c>
      <c r="E13" s="8"/>
      <c r="F13" s="8"/>
      <c r="G13" s="8"/>
      <c r="H13" s="8">
        <v>11</v>
      </c>
      <c r="I13" s="8">
        <v>11</v>
      </c>
      <c r="J13" s="8"/>
      <c r="K13" s="8"/>
      <c r="L13" s="8"/>
      <c r="M13" s="170">
        <f t="shared" si="1"/>
        <v>35</v>
      </c>
      <c r="N13" s="136">
        <v>110</v>
      </c>
      <c r="O13" s="6">
        <f t="shared" si="0"/>
        <v>35</v>
      </c>
    </row>
    <row r="14" spans="1:15" x14ac:dyDescent="0.25">
      <c r="A14" s="96" t="s">
        <v>134</v>
      </c>
      <c r="B14" s="71" t="str">
        <f>INDEX(Soupiska!$A$3:$B$33,MATCH(A14,Soupiska!$A$3:$A$33,0),2)</f>
        <v>B</v>
      </c>
      <c r="C14" s="8">
        <v>14</v>
      </c>
      <c r="D14" s="8"/>
      <c r="E14" s="8"/>
      <c r="F14" s="8">
        <v>9</v>
      </c>
      <c r="G14" s="8"/>
      <c r="H14" s="8"/>
      <c r="I14" s="8"/>
      <c r="J14" s="8"/>
      <c r="K14" s="8"/>
      <c r="L14" s="8"/>
      <c r="M14" s="170">
        <f t="shared" si="1"/>
        <v>23</v>
      </c>
      <c r="N14" s="136">
        <v>110</v>
      </c>
      <c r="O14" s="6">
        <f t="shared" si="0"/>
        <v>23</v>
      </c>
    </row>
    <row r="15" spans="1:15" x14ac:dyDescent="0.25">
      <c r="A15" s="96" t="s">
        <v>146</v>
      </c>
      <c r="B15" s="71" t="str">
        <f>INDEX(Soupiska!$A$3:$B$33,MATCH(A15,Soupiska!$A$3:$A$33,0),2)</f>
        <v>D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70">
        <f t="shared" si="1"/>
        <v>0</v>
      </c>
      <c r="N15" s="136">
        <v>110</v>
      </c>
      <c r="O15" s="6">
        <f t="shared" si="0"/>
        <v>0</v>
      </c>
    </row>
    <row r="16" spans="1:15" x14ac:dyDescent="0.25">
      <c r="A16" s="96" t="s">
        <v>150</v>
      </c>
      <c r="B16" s="71" t="str">
        <f>INDEX(Soupiska!$A$3:$B$33,MATCH(A16,Soupiska!$A$3:$A$33,0),2)</f>
        <v>D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70">
        <f t="shared" si="1"/>
        <v>0</v>
      </c>
      <c r="N16" s="136">
        <v>110</v>
      </c>
      <c r="O16" s="6">
        <f t="shared" si="0"/>
        <v>0</v>
      </c>
    </row>
    <row r="17" spans="1:15" x14ac:dyDescent="0.25">
      <c r="A17" s="96" t="s">
        <v>151</v>
      </c>
      <c r="B17" s="71" t="str">
        <f>INDEX(Soupiska!$A$3:$B$33,MATCH(A17,Soupiska!$A$3:$A$33,0),2)</f>
        <v>D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70">
        <f t="shared" si="1"/>
        <v>0</v>
      </c>
      <c r="N17" s="136">
        <v>110</v>
      </c>
      <c r="O17" s="6">
        <f t="shared" si="0"/>
        <v>0</v>
      </c>
    </row>
    <row r="18" spans="1:15" x14ac:dyDescent="0.25">
      <c r="A18" s="96" t="s">
        <v>145</v>
      </c>
      <c r="B18" s="71" t="str">
        <f>INDEX(Soupiska!$A$3:$B$33,MATCH(A18,Soupiska!$A$3:$A$33,0),2)</f>
        <v>D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170">
        <f t="shared" si="1"/>
        <v>0</v>
      </c>
      <c r="N18" s="136">
        <v>110</v>
      </c>
      <c r="O18" s="6">
        <f t="shared" si="0"/>
        <v>0</v>
      </c>
    </row>
    <row r="19" spans="1:15" x14ac:dyDescent="0.25">
      <c r="A19" s="96" t="s">
        <v>43</v>
      </c>
      <c r="B19" s="71" t="str">
        <f>INDEX(Soupiska!$A$3:$B$33,MATCH(A19,Soupiska!$A$3:$A$33,0),2)</f>
        <v>D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170">
        <f t="shared" si="1"/>
        <v>0</v>
      </c>
      <c r="N19" s="136">
        <v>110</v>
      </c>
      <c r="O19" s="6">
        <f t="shared" si="0"/>
        <v>0</v>
      </c>
    </row>
    <row r="20" spans="1:15" x14ac:dyDescent="0.25">
      <c r="A20" s="96" t="s">
        <v>44</v>
      </c>
      <c r="B20" s="71" t="str">
        <f>INDEX(Soupiska!$A$3:$B$33,MATCH(A20,Soupiska!$A$3:$A$33,0),2)</f>
        <v>C</v>
      </c>
      <c r="C20" s="8">
        <v>15</v>
      </c>
      <c r="D20" s="8"/>
      <c r="E20" s="8"/>
      <c r="F20" s="8"/>
      <c r="G20" s="8"/>
      <c r="H20" s="8">
        <v>15</v>
      </c>
      <c r="I20" s="8">
        <v>21</v>
      </c>
      <c r="J20" s="8">
        <v>14</v>
      </c>
      <c r="K20" s="8"/>
      <c r="L20" s="8"/>
      <c r="M20" s="170">
        <f t="shared" si="1"/>
        <v>65</v>
      </c>
      <c r="N20" s="136">
        <v>110</v>
      </c>
      <c r="O20" s="6">
        <f t="shared" si="0"/>
        <v>65</v>
      </c>
    </row>
    <row r="21" spans="1:15" x14ac:dyDescent="0.25">
      <c r="A21" s="96" t="s">
        <v>45</v>
      </c>
      <c r="B21" s="71" t="str">
        <f>INDEX(Soupiska!$A$3:$B$33,MATCH(A21,Soupiska!$A$3:$A$33,0),2)</f>
        <v>A</v>
      </c>
      <c r="C21" s="8">
        <v>16</v>
      </c>
      <c r="D21" s="8"/>
      <c r="E21" s="8"/>
      <c r="F21" s="8"/>
      <c r="G21" s="8"/>
      <c r="H21" s="8">
        <v>18</v>
      </c>
      <c r="I21" s="8">
        <v>16</v>
      </c>
      <c r="J21" s="8"/>
      <c r="K21" s="8"/>
      <c r="L21" s="8"/>
      <c r="M21" s="170">
        <f t="shared" si="1"/>
        <v>50</v>
      </c>
      <c r="N21" s="136">
        <v>110</v>
      </c>
      <c r="O21" s="6">
        <f t="shared" si="0"/>
        <v>50</v>
      </c>
    </row>
    <row r="22" spans="1:15" x14ac:dyDescent="0.25">
      <c r="A22" s="96" t="s">
        <v>147</v>
      </c>
      <c r="B22" s="71" t="str">
        <f>INDEX(Soupiska!$A$3:$B$33,MATCH(A22,Soupiska!$A$3:$A$33,0),2)</f>
        <v>D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70">
        <f t="shared" ref="M22:M24" si="2">SUM(C22:L22)</f>
        <v>0</v>
      </c>
      <c r="N22" s="136">
        <v>110</v>
      </c>
      <c r="O22" s="6">
        <f t="shared" ref="O22:O24" si="3">IF(SUM(C22:L22)&gt;N22,N22,SUM(C22:L22))</f>
        <v>0</v>
      </c>
    </row>
    <row r="23" spans="1:15" x14ac:dyDescent="0.25">
      <c r="A23" s="96" t="s">
        <v>144</v>
      </c>
      <c r="B23" s="71" t="str">
        <f>INDEX(Soupiska!$A$3:$B$33,MATCH(A23,Soupiska!$A$3:$A$33,0),2)</f>
        <v>D</v>
      </c>
      <c r="C23" s="8"/>
      <c r="D23" s="8"/>
      <c r="E23" s="8"/>
      <c r="F23" s="8"/>
      <c r="G23" s="8"/>
      <c r="H23" s="8"/>
      <c r="I23" s="8"/>
      <c r="J23" s="8"/>
      <c r="K23" s="8">
        <v>4</v>
      </c>
      <c r="L23" s="8"/>
      <c r="M23" s="170">
        <f t="shared" si="2"/>
        <v>4</v>
      </c>
      <c r="N23" s="136">
        <v>110</v>
      </c>
      <c r="O23" s="6">
        <f t="shared" si="3"/>
        <v>4</v>
      </c>
    </row>
    <row r="24" spans="1:15" x14ac:dyDescent="0.25">
      <c r="A24" s="96" t="s">
        <v>141</v>
      </c>
      <c r="B24" s="71" t="str">
        <f>INDEX(Soupiska!$A$3:$B$33,MATCH(A24,Soupiska!$A$3:$A$33,0),2)</f>
        <v>D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70">
        <f t="shared" si="2"/>
        <v>0</v>
      </c>
      <c r="N24" s="136">
        <v>110</v>
      </c>
      <c r="O24" s="6">
        <f t="shared" si="3"/>
        <v>0</v>
      </c>
    </row>
    <row r="25" spans="1:15" x14ac:dyDescent="0.25">
      <c r="A25" s="96" t="s">
        <v>140</v>
      </c>
      <c r="B25" s="71" t="str">
        <f>INDEX(Soupiska!$A$3:$B$33,MATCH(A25,Soupiska!$A$3:$A$33,0),2)</f>
        <v>D</v>
      </c>
      <c r="C25" s="8"/>
      <c r="D25" s="8"/>
      <c r="E25" s="8"/>
      <c r="F25" s="8"/>
      <c r="G25" s="8"/>
      <c r="H25" s="8"/>
      <c r="I25" s="8"/>
      <c r="J25" s="8"/>
      <c r="K25" s="8">
        <v>6</v>
      </c>
      <c r="L25" s="8"/>
      <c r="M25" s="170">
        <f t="shared" si="1"/>
        <v>6</v>
      </c>
      <c r="N25" s="136">
        <v>110</v>
      </c>
      <c r="O25" s="6">
        <f t="shared" si="0"/>
        <v>6</v>
      </c>
    </row>
    <row r="26" spans="1:15" x14ac:dyDescent="0.25">
      <c r="A26" s="96" t="s">
        <v>46</v>
      </c>
      <c r="B26" s="71" t="str">
        <f>INDEX(Soupiska!$A$3:$B$33,MATCH(A26,Soupiska!$A$3:$A$33,0),2)</f>
        <v>C</v>
      </c>
      <c r="C26" s="8">
        <v>11</v>
      </c>
      <c r="D26" s="8">
        <v>7</v>
      </c>
      <c r="E26" s="8"/>
      <c r="F26" s="8"/>
      <c r="G26" s="8">
        <v>9</v>
      </c>
      <c r="H26" s="8"/>
      <c r="I26" s="8"/>
      <c r="J26" s="8"/>
      <c r="K26" s="8"/>
      <c r="L26" s="8"/>
      <c r="M26" s="170">
        <f t="shared" si="1"/>
        <v>27</v>
      </c>
      <c r="N26" s="136">
        <v>110</v>
      </c>
      <c r="O26" s="6">
        <f t="shared" si="0"/>
        <v>27</v>
      </c>
    </row>
    <row r="27" spans="1:15" x14ac:dyDescent="0.25">
      <c r="A27" s="96" t="s">
        <v>148</v>
      </c>
      <c r="B27" s="71" t="str">
        <f>INDEX(Soupiska!$A$3:$B$33,MATCH(A27,Soupiska!$A$3:$A$33,0),2)</f>
        <v>D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170">
        <f t="shared" si="1"/>
        <v>0</v>
      </c>
      <c r="N27" s="136">
        <v>110</v>
      </c>
      <c r="O27" s="6">
        <f t="shared" si="0"/>
        <v>0</v>
      </c>
    </row>
    <row r="28" spans="1:15" x14ac:dyDescent="0.25">
      <c r="A28" s="96" t="s">
        <v>81</v>
      </c>
      <c r="B28" s="71" t="str">
        <f>INDEX(Soupiska!$A$3:$B$33,MATCH(A28,Soupiska!$A$3:$A$33,0),2)</f>
        <v>A</v>
      </c>
      <c r="C28" s="8">
        <v>14</v>
      </c>
      <c r="D28" s="8">
        <v>14</v>
      </c>
      <c r="E28" s="8"/>
      <c r="F28" s="8">
        <v>10</v>
      </c>
      <c r="G28" s="8">
        <v>30</v>
      </c>
      <c r="H28" s="8">
        <v>16</v>
      </c>
      <c r="I28" s="8">
        <v>14</v>
      </c>
      <c r="J28" s="8">
        <v>13</v>
      </c>
      <c r="K28" s="8">
        <v>9</v>
      </c>
      <c r="L28" s="8"/>
      <c r="M28" s="170">
        <f t="shared" si="1"/>
        <v>120</v>
      </c>
      <c r="N28" s="136">
        <v>110</v>
      </c>
      <c r="O28" s="6">
        <f t="shared" si="0"/>
        <v>110</v>
      </c>
    </row>
    <row r="29" spans="1:15" x14ac:dyDescent="0.25">
      <c r="A29" s="96" t="s">
        <v>139</v>
      </c>
      <c r="B29" s="71" t="str">
        <f>INDEX(Soupiska!$A$3:$B$33,MATCH(A29,Soupiska!$A$3:$A$33,0),2)</f>
        <v>B</v>
      </c>
      <c r="C29" s="8"/>
      <c r="D29" s="8"/>
      <c r="E29" s="8"/>
      <c r="F29" s="8">
        <v>8</v>
      </c>
      <c r="G29" s="8"/>
      <c r="H29" s="8"/>
      <c r="I29" s="8"/>
      <c r="J29" s="8"/>
      <c r="K29" s="8">
        <v>7</v>
      </c>
      <c r="L29" s="8"/>
      <c r="M29" s="170">
        <f t="shared" si="1"/>
        <v>15</v>
      </c>
      <c r="N29" s="136">
        <v>110</v>
      </c>
      <c r="O29" s="6">
        <f t="shared" si="0"/>
        <v>15</v>
      </c>
    </row>
    <row r="30" spans="1:15" x14ac:dyDescent="0.25">
      <c r="A30" s="96" t="s">
        <v>154</v>
      </c>
      <c r="B30" s="71" t="str">
        <f>INDEX(Soupiska!$A$3:$B$33,MATCH(A30,Soupiska!$A$3:$A$33,0),2)</f>
        <v>D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170">
        <f t="shared" si="1"/>
        <v>0</v>
      </c>
      <c r="N30" s="136">
        <v>110</v>
      </c>
      <c r="O30" s="6">
        <f t="shared" si="0"/>
        <v>0</v>
      </c>
    </row>
    <row r="31" spans="1:15" x14ac:dyDescent="0.25">
      <c r="A31" s="96" t="s">
        <v>152</v>
      </c>
      <c r="B31" s="71" t="str">
        <f>INDEX(Soupiska!$A$3:$B$33,MATCH(A31,Soupiska!$A$3:$A$33,0),2)</f>
        <v>A</v>
      </c>
      <c r="C31" s="8"/>
      <c r="D31" s="8"/>
      <c r="E31" s="8"/>
      <c r="F31" s="8">
        <v>6</v>
      </c>
      <c r="G31" s="8"/>
      <c r="H31" s="8"/>
      <c r="I31" s="8"/>
      <c r="J31" s="8"/>
      <c r="K31" s="8"/>
      <c r="L31" s="8"/>
      <c r="M31" s="170">
        <f t="shared" si="1"/>
        <v>6</v>
      </c>
      <c r="N31" s="136">
        <v>110</v>
      </c>
      <c r="O31" s="6">
        <f t="shared" si="0"/>
        <v>6</v>
      </c>
    </row>
    <row r="32" spans="1:15" x14ac:dyDescent="0.25">
      <c r="A32" s="96" t="s">
        <v>47</v>
      </c>
      <c r="B32" s="71" t="str">
        <f>INDEX(Soupiska!$A$3:$B$33,MATCH(A32,Soupiska!$A$3:$A$33,0),2)</f>
        <v>D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170">
        <f t="shared" si="1"/>
        <v>0</v>
      </c>
      <c r="N32" s="136">
        <v>110</v>
      </c>
      <c r="O32" s="6">
        <f t="shared" si="0"/>
        <v>0</v>
      </c>
    </row>
    <row r="33" spans="1:15" x14ac:dyDescent="0.25">
      <c r="A33" s="96" t="s">
        <v>48</v>
      </c>
      <c r="B33" s="71" t="str">
        <f>INDEX(Soupiska!$A$3:$B$33,MATCH(A33,Soupiska!$A$3:$A$33,0),2)</f>
        <v>D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70">
        <f t="shared" si="1"/>
        <v>0</v>
      </c>
      <c r="N33" s="136">
        <v>110</v>
      </c>
      <c r="O33" s="6">
        <f t="shared" si="0"/>
        <v>0</v>
      </c>
    </row>
    <row r="34" spans="1:15" ht="15.75" thickBot="1" x14ac:dyDescent="0.3">
      <c r="B34" s="54"/>
      <c r="O34" s="7">
        <f>SUM(O3:O33)</f>
        <v>558</v>
      </c>
    </row>
    <row r="35" spans="1:15" x14ac:dyDescent="0.25">
      <c r="A35" s="240" t="s">
        <v>62</v>
      </c>
      <c r="B35" s="241"/>
      <c r="C35" s="242"/>
      <c r="D35" s="238" t="s">
        <v>61</v>
      </c>
      <c r="E35" s="246" t="s">
        <v>66</v>
      </c>
      <c r="F35" s="176"/>
      <c r="G35" s="247"/>
      <c r="H35" s="247"/>
      <c r="I35" s="248"/>
      <c r="J35" s="76"/>
      <c r="K35" s="76"/>
      <c r="L35" s="76"/>
      <c r="M35" s="77"/>
      <c r="N35" s="138"/>
      <c r="O35" s="76"/>
    </row>
    <row r="36" spans="1:15" ht="15.75" thickBot="1" x14ac:dyDescent="0.3">
      <c r="A36" s="243"/>
      <c r="B36" s="244"/>
      <c r="C36" s="245"/>
      <c r="D36" s="239"/>
      <c r="E36" s="42" t="s">
        <v>86</v>
      </c>
      <c r="F36" s="158"/>
      <c r="G36" s="66" t="s">
        <v>85</v>
      </c>
      <c r="H36" s="51" t="s">
        <v>83</v>
      </c>
      <c r="I36" s="43" t="s">
        <v>84</v>
      </c>
      <c r="J36" s="77"/>
      <c r="K36" s="77"/>
      <c r="L36" s="77"/>
      <c r="M36" s="77"/>
      <c r="N36" s="139"/>
      <c r="O36" s="77"/>
    </row>
    <row r="37" spans="1:15" x14ac:dyDescent="0.25">
      <c r="A37" s="232" t="s">
        <v>68</v>
      </c>
      <c r="B37" s="233"/>
      <c r="C37" s="234"/>
      <c r="D37" s="29">
        <v>4</v>
      </c>
      <c r="E37" s="30">
        <v>1</v>
      </c>
      <c r="F37" s="63"/>
      <c r="G37" s="32">
        <v>1</v>
      </c>
      <c r="H37" s="32">
        <v>1</v>
      </c>
      <c r="I37" s="31">
        <v>1</v>
      </c>
    </row>
    <row r="38" spans="1:15" x14ac:dyDescent="0.25">
      <c r="A38" s="235" t="s">
        <v>120</v>
      </c>
      <c r="B38" s="236">
        <v>12</v>
      </c>
      <c r="C38" s="237" t="s">
        <v>69</v>
      </c>
      <c r="D38" s="34">
        <v>7</v>
      </c>
      <c r="E38" s="35">
        <v>1</v>
      </c>
      <c r="F38" s="64"/>
      <c r="G38" s="15">
        <v>1</v>
      </c>
      <c r="H38" s="15">
        <v>2</v>
      </c>
      <c r="I38" s="36">
        <v>4</v>
      </c>
    </row>
    <row r="39" spans="1:15" x14ac:dyDescent="0.25">
      <c r="A39" s="127" t="s">
        <v>121</v>
      </c>
      <c r="B39" s="128"/>
      <c r="C39" s="129"/>
      <c r="D39" s="34">
        <v>0</v>
      </c>
      <c r="E39" s="35">
        <v>2</v>
      </c>
      <c r="F39" s="64"/>
      <c r="G39" s="15">
        <v>2</v>
      </c>
      <c r="H39" s="15">
        <v>4</v>
      </c>
      <c r="I39" s="36">
        <v>6</v>
      </c>
    </row>
    <row r="40" spans="1:15" x14ac:dyDescent="0.25">
      <c r="A40" s="235" t="s">
        <v>70</v>
      </c>
      <c r="B40" s="236">
        <v>0</v>
      </c>
      <c r="C40" s="237" t="s">
        <v>70</v>
      </c>
      <c r="D40" s="34">
        <v>0</v>
      </c>
      <c r="E40" s="35">
        <v>1</v>
      </c>
      <c r="F40" s="64"/>
      <c r="G40" s="15">
        <v>1</v>
      </c>
      <c r="H40" s="15">
        <v>2</v>
      </c>
      <c r="I40" s="36">
        <v>3</v>
      </c>
    </row>
    <row r="41" spans="1:15" x14ac:dyDescent="0.25">
      <c r="A41" s="235" t="s">
        <v>64</v>
      </c>
      <c r="B41" s="236">
        <v>12</v>
      </c>
      <c r="C41" s="237" t="s">
        <v>64</v>
      </c>
      <c r="D41" s="34">
        <v>7</v>
      </c>
      <c r="E41" s="35">
        <v>2</v>
      </c>
      <c r="F41" s="64"/>
      <c r="G41" s="15">
        <v>2</v>
      </c>
      <c r="H41" s="15">
        <v>4</v>
      </c>
      <c r="I41" s="36">
        <v>6</v>
      </c>
    </row>
    <row r="42" spans="1:15" x14ac:dyDescent="0.25">
      <c r="A42" s="235" t="s">
        <v>149</v>
      </c>
      <c r="B42" s="236">
        <v>14</v>
      </c>
      <c r="C42" s="237" t="s">
        <v>63</v>
      </c>
      <c r="D42" s="34">
        <v>9</v>
      </c>
      <c r="E42" s="35">
        <v>3</v>
      </c>
      <c r="F42" s="64"/>
      <c r="G42" s="15">
        <v>4</v>
      </c>
      <c r="H42" s="15">
        <v>8</v>
      </c>
      <c r="I42" s="36">
        <v>15</v>
      </c>
    </row>
    <row r="43" spans="1:15" ht="15.75" thickBot="1" x14ac:dyDescent="0.3">
      <c r="A43" s="228" t="s">
        <v>71</v>
      </c>
      <c r="B43" s="229">
        <v>6</v>
      </c>
      <c r="C43" s="230" t="s">
        <v>71</v>
      </c>
      <c r="D43" s="38">
        <v>5</v>
      </c>
      <c r="E43" s="39">
        <v>1</v>
      </c>
      <c r="F43" s="65"/>
      <c r="G43" s="16">
        <v>1</v>
      </c>
      <c r="H43" s="16">
        <v>3</v>
      </c>
      <c r="I43" s="40">
        <v>5</v>
      </c>
    </row>
  </sheetData>
  <sortState ref="A3:N30">
    <sortCondition ref="A3:A30"/>
  </sortState>
  <mergeCells count="10">
    <mergeCell ref="A43:C43"/>
    <mergeCell ref="A1:O1"/>
    <mergeCell ref="A37:C37"/>
    <mergeCell ref="A38:C38"/>
    <mergeCell ref="A40:C40"/>
    <mergeCell ref="A41:C41"/>
    <mergeCell ref="A42:C42"/>
    <mergeCell ref="D35:D36"/>
    <mergeCell ref="A35:C36"/>
    <mergeCell ref="E35:I35"/>
  </mergeCells>
  <dataValidations count="1">
    <dataValidation showInputMessage="1" showErrorMessage="1" promptTitle="Upozornění !!!" sqref="A3:B33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opLeftCell="A22" workbookViewId="0">
      <selection activeCell="AC46" sqref="AC46"/>
    </sheetView>
  </sheetViews>
  <sheetFormatPr defaultRowHeight="15" x14ac:dyDescent="0.25"/>
  <cols>
    <col min="1" max="1" width="19.42578125" customWidth="1"/>
    <col min="2" max="3" width="4.7109375" customWidth="1"/>
    <col min="4" max="29" width="2.7109375" customWidth="1"/>
    <col min="30" max="30" width="5.7109375" customWidth="1"/>
    <col min="31" max="31" width="4.7109375" customWidth="1"/>
    <col min="32" max="33" width="4.7109375" style="7" customWidth="1"/>
    <col min="34" max="34" width="8.7109375" style="7" customWidth="1"/>
  </cols>
  <sheetData>
    <row r="1" spans="1:34" ht="21.75" thickBot="1" x14ac:dyDescent="0.4">
      <c r="A1" s="197" t="s">
        <v>104</v>
      </c>
      <c r="B1" s="197"/>
      <c r="C1" s="197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61"/>
      <c r="AF1"/>
      <c r="AG1"/>
      <c r="AH1"/>
    </row>
    <row r="2" spans="1:34" s="86" customFormat="1" ht="12" thickBot="1" x14ac:dyDescent="0.25">
      <c r="A2" s="67" t="s">
        <v>36</v>
      </c>
      <c r="B2" s="68" t="s">
        <v>82</v>
      </c>
      <c r="C2" s="68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4" t="s">
        <v>21</v>
      </c>
      <c r="Y2" s="3" t="s">
        <v>22</v>
      </c>
      <c r="Z2" s="3" t="s">
        <v>97</v>
      </c>
      <c r="AA2" s="3" t="s">
        <v>97</v>
      </c>
      <c r="AB2" s="3" t="s">
        <v>98</v>
      </c>
      <c r="AC2" s="70" t="s">
        <v>98</v>
      </c>
      <c r="AD2" s="69" t="s">
        <v>58</v>
      </c>
      <c r="AE2" s="85" t="s">
        <v>49</v>
      </c>
      <c r="AF2" s="80"/>
      <c r="AG2" s="80"/>
      <c r="AH2" s="80"/>
    </row>
    <row r="3" spans="1:34" x14ac:dyDescent="0.25">
      <c r="A3" s="96" t="s">
        <v>143</v>
      </c>
      <c r="B3" s="71" t="str">
        <f>INDEX(Soupiska!$A$3:$B$33,MATCH(A3,Soupiska!$A$3:$A$33,0),2)</f>
        <v>D</v>
      </c>
      <c r="C3" s="98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64"/>
      <c r="AE3" s="6">
        <f t="shared" ref="AE3:AE4" si="0">SUM(IF(ISERROR(INDEX($A$37:$AH$49,MATCH(A3,$A$37:$A$49,0),34)),0,INDEX($A$37:$AH$49,MATCH(A3,$A$37:$A$49,0),34)),IF(ISERROR(INDEX($A$57:$AH$67,MATCH(A3,$A$57:$A$67,0),34)),0,INDEX($A$57:$AH$67,MATCH(A3,$A$57:$A$67,0),34)),IF(ISERROR(INDEX($A$75:$AH$86,MATCH(A3,$A$75:$A$86,0),34)),0,INDEX($A$75:$AH$86,MATCH(A3,$A$75:$A$86,0),34)),IF(ISERROR(INDEX($A$94:$AH$107,MATCH(A3,$A$94:$A$107,0),34)),0,INDEX($A$94:$AH$107,MATCH(A3,$A$94:$A$107,0),34)))</f>
        <v>20</v>
      </c>
      <c r="AF3" s="79"/>
      <c r="AG3" s="79"/>
      <c r="AH3" s="79"/>
    </row>
    <row r="4" spans="1:34" x14ac:dyDescent="0.25">
      <c r="A4" s="96" t="s">
        <v>155</v>
      </c>
      <c r="B4" s="71" t="str">
        <f>INDEX(Soupiska!$A$3:$B$33,MATCH(A4,Soupiska!$A$3:$A$33,0),2)</f>
        <v>D</v>
      </c>
      <c r="C4" s="98"/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4"/>
      <c r="AD4" s="64"/>
      <c r="AE4" s="6">
        <f t="shared" si="0"/>
        <v>0</v>
      </c>
      <c r="AF4" s="79"/>
      <c r="AG4" s="79"/>
      <c r="AH4" s="79"/>
    </row>
    <row r="5" spans="1:34" x14ac:dyDescent="0.25">
      <c r="A5" s="96" t="s">
        <v>153</v>
      </c>
      <c r="B5" s="71" t="str">
        <f>INDEX(Soupiska!$A$3:$B$33,MATCH(A5,Soupiska!$A$3:$A$33,0),2)</f>
        <v>C</v>
      </c>
      <c r="C5" s="98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4"/>
      <c r="AD5" s="64"/>
      <c r="AE5" s="6">
        <f>SUM(IF(ISERROR(INDEX($A$37:$AH$49,MATCH(A5,$A$37:$A$49,0),34)),0,INDEX($A$37:$AH$49,MATCH(A5,$A$37:$A$49,0),34)),IF(ISERROR(INDEX($A$57:$AH$67,MATCH(A5,$A$57:$A$67,0),34)),0,INDEX($A$57:$AH$67,MATCH(A5,$A$57:$A$67,0),34)),IF(ISERROR(INDEX($A$75:$AH$86,MATCH(A5,$A$75:$A$86,0),34)),0,INDEX($A$75:$AH$86,MATCH(A5,$A$75:$A$86,0),34)),IF(ISERROR(INDEX($A$94:$AH$107,MATCH(A5,$A$94:$A$107,0),34)),0,INDEX($A$94:$AH$107,MATCH(A5,$A$94:$A$107,0),34)))</f>
        <v>632</v>
      </c>
      <c r="AF5" s="79"/>
      <c r="AG5" s="79"/>
      <c r="AH5" s="79"/>
    </row>
    <row r="6" spans="1:34" x14ac:dyDescent="0.25">
      <c r="A6" s="96" t="s">
        <v>107</v>
      </c>
      <c r="B6" s="71" t="str">
        <f>INDEX(Soupiska!$A$3:$B$33,MATCH(A6,Soupiska!$A$3:$A$33,0),2)</f>
        <v>B</v>
      </c>
      <c r="C6" s="98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4"/>
      <c r="AD6" s="64"/>
      <c r="AE6" s="6">
        <f t="shared" ref="AE6:AE33" si="1">SUM(IF(ISERROR(INDEX($A$37:$AH$49,MATCH(A6,$A$37:$A$49,0),34)),0,INDEX($A$37:$AH$49,MATCH(A6,$A$37:$A$49,0),34)),IF(ISERROR(INDEX($A$57:$AH$67,MATCH(A6,$A$57:$A$67,0),34)),0,INDEX($A$57:$AH$67,MATCH(A6,$A$57:$A$67,0),34)),IF(ISERROR(INDEX($A$75:$AH$86,MATCH(A6,$A$75:$A$86,0),34)),0,INDEX($A$75:$AH$86,MATCH(A6,$A$75:$A$86,0),34)),IF(ISERROR(INDEX($A$94:$AH$107,MATCH(A6,$A$94:$A$107,0),34)),0,INDEX($A$94:$AH$107,MATCH(A6,$A$94:$A$107,0),34)))</f>
        <v>410</v>
      </c>
      <c r="AF6" s="79"/>
      <c r="AG6" s="79"/>
      <c r="AH6" s="79"/>
    </row>
    <row r="7" spans="1:34" x14ac:dyDescent="0.25">
      <c r="A7" s="96" t="s">
        <v>142</v>
      </c>
      <c r="B7" s="71" t="str">
        <f>INDEX(Soupiska!$A$3:$B$33,MATCH(A7,Soupiska!$A$3:$A$33,0),2)</f>
        <v>D</v>
      </c>
      <c r="C7" s="98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  <c r="AD7" s="64"/>
      <c r="AE7" s="6">
        <f t="shared" si="1"/>
        <v>122</v>
      </c>
      <c r="AF7" s="79"/>
      <c r="AG7" s="79"/>
      <c r="AH7" s="79"/>
    </row>
    <row r="8" spans="1:34" x14ac:dyDescent="0.25">
      <c r="A8" s="96" t="s">
        <v>37</v>
      </c>
      <c r="B8" s="71" t="str">
        <f>INDEX(Soupiska!$A$3:$B$33,MATCH(A8,Soupiska!$A$3:$A$33,0),2)</f>
        <v>C</v>
      </c>
      <c r="C8" s="98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4"/>
      <c r="AD8" s="64"/>
      <c r="AE8" s="6">
        <f>SUM(IF(ISERROR(INDEX($A$37:$AH$49,MATCH(A8,$A$37:$A$49,0),34)),0,INDEX($A$37:$AH$49,MATCH(A8,$A$37:$A$49,0),34)),IF(ISERROR(INDEX($A$57:$AH$67,MATCH(A8,$A$57:$A$67,0),34)),0,INDEX($A$57:$AH$67,MATCH(A8,$A$57:$A$67,0),34)),IF(ISERROR(INDEX($A$75:$AH$86,MATCH(A8,$A$75:$A$86,0),34)),0,INDEX($A$75:$AH$86,MATCH(A8,$A$75:$A$86,0),34)),IF(ISERROR(INDEX($A$94:$AH$107,MATCH(A8,$A$94:$A$107,0),34)),0,INDEX($A$94:$AH$107,MATCH(A8,$A$94:$A$107,0),34)))</f>
        <v>0</v>
      </c>
      <c r="AF8" s="79"/>
      <c r="AG8" s="79"/>
      <c r="AH8" s="79"/>
    </row>
    <row r="9" spans="1:34" x14ac:dyDescent="0.25">
      <c r="A9" s="96" t="s">
        <v>38</v>
      </c>
      <c r="B9" s="71" t="str">
        <f>INDEX(Soupiska!$A$3:$B$33,MATCH(A9,Soupiska!$A$3:$A$33,0),2)</f>
        <v>D</v>
      </c>
      <c r="C9" s="98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  <c r="AD9" s="64"/>
      <c r="AE9" s="6">
        <f t="shared" si="1"/>
        <v>193</v>
      </c>
      <c r="AF9" s="79"/>
      <c r="AG9" s="79"/>
      <c r="AH9" s="79"/>
    </row>
    <row r="10" spans="1:34" x14ac:dyDescent="0.25">
      <c r="A10" s="96" t="s">
        <v>39</v>
      </c>
      <c r="B10" s="71" t="str">
        <f>INDEX(Soupiska!$A$3:$B$33,MATCH(A10,Soupiska!$A$3:$A$33,0),2)</f>
        <v>A</v>
      </c>
      <c r="C10" s="98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4"/>
      <c r="AD10" s="64"/>
      <c r="AE10" s="6">
        <f t="shared" si="1"/>
        <v>392</v>
      </c>
      <c r="AF10" s="79"/>
      <c r="AG10" s="79"/>
      <c r="AH10" s="79"/>
    </row>
    <row r="11" spans="1:34" x14ac:dyDescent="0.25">
      <c r="A11" s="96" t="s">
        <v>40</v>
      </c>
      <c r="B11" s="71" t="str">
        <f>INDEX(Soupiska!$A$3:$B$33,MATCH(A11,Soupiska!$A$3:$A$33,0),2)</f>
        <v>C</v>
      </c>
      <c r="C11" s="98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  <c r="AD11" s="64"/>
      <c r="AE11" s="6">
        <f t="shared" si="1"/>
        <v>544</v>
      </c>
      <c r="AF11" s="79"/>
      <c r="AG11" s="79"/>
      <c r="AH11" s="79"/>
    </row>
    <row r="12" spans="1:34" x14ac:dyDescent="0.25">
      <c r="A12" s="96" t="s">
        <v>41</v>
      </c>
      <c r="B12" s="71" t="str">
        <f>INDEX(Soupiska!$A$3:$B$33,MATCH(A12,Soupiska!$A$3:$A$33,0),2)</f>
        <v>B</v>
      </c>
      <c r="C12" s="98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64"/>
      <c r="AE12" s="6">
        <f t="shared" si="1"/>
        <v>21</v>
      </c>
      <c r="AF12" s="79"/>
      <c r="AG12" s="79"/>
      <c r="AH12" s="79"/>
    </row>
    <row r="13" spans="1:34" x14ac:dyDescent="0.25">
      <c r="A13" s="96" t="s">
        <v>42</v>
      </c>
      <c r="B13" s="71" t="str">
        <f>INDEX(Soupiska!$A$3:$B$33,MATCH(A13,Soupiska!$A$3:$A$33,0),2)</f>
        <v>C</v>
      </c>
      <c r="C13" s="98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4"/>
      <c r="AD13" s="64"/>
      <c r="AE13" s="6">
        <f t="shared" si="1"/>
        <v>291</v>
      </c>
      <c r="AF13" s="79"/>
      <c r="AG13" s="79"/>
      <c r="AH13" s="79"/>
    </row>
    <row r="14" spans="1:34" x14ac:dyDescent="0.25">
      <c r="A14" s="96" t="s">
        <v>134</v>
      </c>
      <c r="B14" s="71" t="str">
        <f>INDEX(Soupiska!$A$3:$B$33,MATCH(A14,Soupiska!$A$3:$A$33,0),2)</f>
        <v>B</v>
      </c>
      <c r="C14" s="98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64"/>
      <c r="AE14" s="6">
        <f t="shared" si="1"/>
        <v>296</v>
      </c>
      <c r="AF14" s="79"/>
      <c r="AG14" s="79"/>
      <c r="AH14" s="79"/>
    </row>
    <row r="15" spans="1:34" x14ac:dyDescent="0.25">
      <c r="A15" s="96" t="s">
        <v>146</v>
      </c>
      <c r="B15" s="71" t="str">
        <f>INDEX(Soupiska!$A$3:$B$33,MATCH(A15,Soupiska!$A$3:$A$33,0),2)</f>
        <v>D</v>
      </c>
      <c r="C15" s="98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64"/>
      <c r="AE15" s="6">
        <f t="shared" si="1"/>
        <v>0</v>
      </c>
      <c r="AF15" s="79"/>
      <c r="AG15" s="79"/>
      <c r="AH15" s="79"/>
    </row>
    <row r="16" spans="1:34" x14ac:dyDescent="0.25">
      <c r="A16" s="96" t="s">
        <v>150</v>
      </c>
      <c r="B16" s="71" t="str">
        <f>INDEX(Soupiska!$A$3:$B$33,MATCH(A16,Soupiska!$A$3:$A$33,0),2)</f>
        <v>D</v>
      </c>
      <c r="C16" s="98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64"/>
      <c r="AE16" s="6">
        <f t="shared" si="1"/>
        <v>0</v>
      </c>
      <c r="AF16" s="79"/>
      <c r="AG16" s="79"/>
      <c r="AH16" s="79"/>
    </row>
    <row r="17" spans="1:34" x14ac:dyDescent="0.25">
      <c r="A17" s="96" t="s">
        <v>151</v>
      </c>
      <c r="B17" s="71" t="str">
        <f>INDEX(Soupiska!$A$3:$B$33,MATCH(A17,Soupiska!$A$3:$A$33,0),2)</f>
        <v>D</v>
      </c>
      <c r="C17" s="98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4"/>
      <c r="AD17" s="64"/>
      <c r="AE17" s="6">
        <f t="shared" si="1"/>
        <v>0</v>
      </c>
      <c r="AF17" s="79"/>
      <c r="AG17" s="79"/>
      <c r="AH17" s="79"/>
    </row>
    <row r="18" spans="1:34" x14ac:dyDescent="0.25">
      <c r="A18" s="96" t="s">
        <v>145</v>
      </c>
      <c r="B18" s="71" t="str">
        <f>INDEX(Soupiska!$A$3:$B$33,MATCH(A18,Soupiska!$A$3:$A$33,0),2)</f>
        <v>D</v>
      </c>
      <c r="C18" s="98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/>
      <c r="AD18" s="64"/>
      <c r="AE18" s="6">
        <f t="shared" si="1"/>
        <v>0</v>
      </c>
      <c r="AF18" s="79"/>
      <c r="AG18" s="79"/>
      <c r="AH18" s="79"/>
    </row>
    <row r="19" spans="1:34" x14ac:dyDescent="0.25">
      <c r="A19" s="96" t="s">
        <v>43</v>
      </c>
      <c r="B19" s="71" t="str">
        <f>INDEX(Soupiska!$A$3:$B$33,MATCH(A19,Soupiska!$A$3:$A$33,0),2)</f>
        <v>D</v>
      </c>
      <c r="C19" s="98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64"/>
      <c r="AE19" s="6">
        <f t="shared" si="1"/>
        <v>0</v>
      </c>
      <c r="AF19" s="79"/>
      <c r="AG19" s="79"/>
      <c r="AH19" s="79"/>
    </row>
    <row r="20" spans="1:34" x14ac:dyDescent="0.25">
      <c r="A20" s="96" t="s">
        <v>44</v>
      </c>
      <c r="B20" s="71" t="str">
        <f>INDEX(Soupiska!$A$3:$B$33,MATCH(A20,Soupiska!$A$3:$A$33,0),2)</f>
        <v>C</v>
      </c>
      <c r="C20" s="98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/>
      <c r="AD20" s="64"/>
      <c r="AE20" s="6">
        <f t="shared" si="1"/>
        <v>515</v>
      </c>
      <c r="AF20" s="79"/>
      <c r="AG20" s="79"/>
      <c r="AH20" s="79"/>
    </row>
    <row r="21" spans="1:34" x14ac:dyDescent="0.25">
      <c r="A21" s="96" t="s">
        <v>45</v>
      </c>
      <c r="B21" s="71" t="str">
        <f>INDEX(Soupiska!$A$3:$B$33,MATCH(A21,Soupiska!$A$3:$A$33,0),2)</f>
        <v>A</v>
      </c>
      <c r="C21" s="98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64"/>
      <c r="AE21" s="6">
        <f t="shared" si="1"/>
        <v>312</v>
      </c>
      <c r="AF21" s="79"/>
      <c r="AG21" s="79"/>
      <c r="AH21" s="79"/>
    </row>
    <row r="22" spans="1:34" x14ac:dyDescent="0.25">
      <c r="A22" s="96" t="s">
        <v>147</v>
      </c>
      <c r="B22" s="71" t="str">
        <f>INDEX(Soupiska!$A$3:$B$33,MATCH(A22,Soupiska!$A$3:$A$33,0),2)</f>
        <v>D</v>
      </c>
      <c r="C22" s="98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4"/>
      <c r="AD22" s="64"/>
      <c r="AE22" s="6">
        <f t="shared" si="1"/>
        <v>24</v>
      </c>
      <c r="AF22" s="79"/>
      <c r="AG22" s="79"/>
      <c r="AH22" s="79"/>
    </row>
    <row r="23" spans="1:34" x14ac:dyDescent="0.25">
      <c r="A23" s="96" t="s">
        <v>144</v>
      </c>
      <c r="B23" s="71" t="str">
        <f>INDEX(Soupiska!$A$3:$B$33,MATCH(A23,Soupiska!$A$3:$A$33,0),2)</f>
        <v>D</v>
      </c>
      <c r="C23" s="98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4"/>
      <c r="AD23" s="64"/>
      <c r="AE23" s="6">
        <f t="shared" si="1"/>
        <v>44</v>
      </c>
      <c r="AF23" s="79"/>
      <c r="AG23" s="79"/>
      <c r="AH23" s="79"/>
    </row>
    <row r="24" spans="1:34" x14ac:dyDescent="0.25">
      <c r="A24" s="96" t="s">
        <v>141</v>
      </c>
      <c r="B24" s="71" t="str">
        <f>INDEX(Soupiska!$A$3:$B$33,MATCH(A24,Soupiska!$A$3:$A$33,0),2)</f>
        <v>D</v>
      </c>
      <c r="C24" s="98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4"/>
      <c r="AD24" s="64"/>
      <c r="AE24" s="6">
        <f t="shared" si="1"/>
        <v>0</v>
      </c>
      <c r="AF24" s="79"/>
      <c r="AG24" s="79"/>
      <c r="AH24" s="79"/>
    </row>
    <row r="25" spans="1:34" x14ac:dyDescent="0.25">
      <c r="A25" s="96" t="s">
        <v>140</v>
      </c>
      <c r="B25" s="71" t="str">
        <f>INDEX(Soupiska!$A$3:$B$33,MATCH(A25,Soupiska!$A$3:$A$33,0),2)</f>
        <v>D</v>
      </c>
      <c r="C25" s="98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  <c r="AD25" s="64"/>
      <c r="AE25" s="6">
        <f t="shared" si="1"/>
        <v>114</v>
      </c>
      <c r="AF25" s="79"/>
      <c r="AG25" s="79"/>
      <c r="AH25" s="79"/>
    </row>
    <row r="26" spans="1:34" x14ac:dyDescent="0.25">
      <c r="A26" s="96" t="s">
        <v>46</v>
      </c>
      <c r="B26" s="71" t="str">
        <f>INDEX(Soupiska!$A$3:$B$33,MATCH(A26,Soupiska!$A$3:$A$33,0),2)</f>
        <v>C</v>
      </c>
      <c r="C26" s="98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64"/>
      <c r="AE26" s="6">
        <f t="shared" si="1"/>
        <v>296</v>
      </c>
      <c r="AF26" s="79"/>
      <c r="AG26" s="79"/>
      <c r="AH26" s="79"/>
    </row>
    <row r="27" spans="1:34" x14ac:dyDescent="0.25">
      <c r="A27" s="96" t="s">
        <v>148</v>
      </c>
      <c r="B27" s="71" t="str">
        <f>INDEX(Soupiska!$A$3:$B$33,MATCH(A27,Soupiska!$A$3:$A$33,0),2)</f>
        <v>D</v>
      </c>
      <c r="C27" s="98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4"/>
      <c r="AD27" s="64"/>
      <c r="AE27" s="6">
        <f t="shared" si="1"/>
        <v>0</v>
      </c>
      <c r="AF27" s="79"/>
      <c r="AG27" s="79"/>
      <c r="AH27" s="79"/>
    </row>
    <row r="28" spans="1:34" x14ac:dyDescent="0.25">
      <c r="A28" s="96" t="s">
        <v>81</v>
      </c>
      <c r="B28" s="71" t="str">
        <f>INDEX(Soupiska!$A$3:$B$33,MATCH(A28,Soupiska!$A$3:$A$33,0),2)</f>
        <v>A</v>
      </c>
      <c r="C28" s="98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4"/>
      <c r="AD28" s="64"/>
      <c r="AE28" s="6">
        <f t="shared" si="1"/>
        <v>338</v>
      </c>
      <c r="AF28" s="79"/>
      <c r="AG28" s="79"/>
      <c r="AH28" s="79"/>
    </row>
    <row r="29" spans="1:34" x14ac:dyDescent="0.25">
      <c r="A29" s="96" t="s">
        <v>139</v>
      </c>
      <c r="B29" s="71" t="str">
        <f>INDEX(Soupiska!$A$3:$B$33,MATCH(A29,Soupiska!$A$3:$A$33,0),2)</f>
        <v>B</v>
      </c>
      <c r="C29" s="98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/>
      <c r="AD29" s="64"/>
      <c r="AE29" s="6">
        <f>SUM(IF(ISERROR(INDEX($A$37:$AH$49,MATCH(A29,$A$37:$A$49,0),34)),0,INDEX($A$37:$AH$49,MATCH(A29,$A$37:$A$49,0),34)),IF(ISERROR(INDEX($A$57:$AH$67,MATCH(A29,$A$57:$A$67,0),34)),0,INDEX($A$57:$AH$67,MATCH(A29,$A$57:$A$67,0),34)),IF(ISERROR(INDEX($A$75:$AH$86,MATCH(A29,$A$75:$A$86,0),34)),0,INDEX($A$75:$AH$86,MATCH(A29,$A$75:$A$86,0),34)),IF(ISERROR(INDEX($A$94:$AH$107,MATCH(A29,$A$94:$A$107,0),34)),0,INDEX($A$94:$AH$107,MATCH(A29,$A$94:$A$107,0),34)))</f>
        <v>315</v>
      </c>
      <c r="AF29" s="79"/>
      <c r="AG29" s="79"/>
      <c r="AH29" s="79"/>
    </row>
    <row r="30" spans="1:34" x14ac:dyDescent="0.25">
      <c r="A30" s="96" t="s">
        <v>154</v>
      </c>
      <c r="B30" s="71" t="str">
        <f>INDEX(Soupiska!$A$3:$B$33,MATCH(A30,Soupiska!$A$3:$A$33,0),2)</f>
        <v>D</v>
      </c>
      <c r="C30" s="98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64"/>
      <c r="AE30" s="6">
        <f t="shared" si="1"/>
        <v>0</v>
      </c>
      <c r="AF30" s="79"/>
      <c r="AG30" s="79"/>
      <c r="AH30" s="79"/>
    </row>
    <row r="31" spans="1:34" x14ac:dyDescent="0.25">
      <c r="A31" s="96" t="s">
        <v>152</v>
      </c>
      <c r="B31" s="71" t="str">
        <f>INDEX(Soupiska!$A$3:$B$33,MATCH(A31,Soupiska!$A$3:$A$33,0),2)</f>
        <v>A</v>
      </c>
      <c r="C31" s="98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64"/>
      <c r="AE31" s="6">
        <f t="shared" si="1"/>
        <v>329</v>
      </c>
      <c r="AF31" s="79"/>
      <c r="AG31" s="79"/>
      <c r="AH31" s="79"/>
    </row>
    <row r="32" spans="1:34" x14ac:dyDescent="0.25">
      <c r="A32" s="96" t="s">
        <v>47</v>
      </c>
      <c r="B32" s="71" t="str">
        <f>INDEX(Soupiska!$A$3:$B$33,MATCH(A32,Soupiska!$A$3:$A$33,0),2)</f>
        <v>D</v>
      </c>
      <c r="C32" s="98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/>
      <c r="AD32" s="64"/>
      <c r="AE32" s="6">
        <f t="shared" si="1"/>
        <v>12</v>
      </c>
      <c r="AF32" s="79"/>
      <c r="AG32" s="79"/>
      <c r="AH32" s="79"/>
    </row>
    <row r="33" spans="1:34" x14ac:dyDescent="0.25">
      <c r="A33" s="96" t="s">
        <v>48</v>
      </c>
      <c r="B33" s="71" t="str">
        <f>INDEX(Soupiska!$A$3:$B$33,MATCH(A33,Soupiska!$A$3:$A$33,0),2)</f>
        <v>D</v>
      </c>
      <c r="C33" s="98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64"/>
      <c r="AE33" s="6">
        <f t="shared" si="1"/>
        <v>118</v>
      </c>
      <c r="AF33" s="79"/>
      <c r="AG33" s="79"/>
      <c r="AH33" s="79"/>
    </row>
    <row r="34" spans="1:34" ht="39" customHeight="1" x14ac:dyDescent="0.25">
      <c r="B34" s="54"/>
      <c r="C34" s="54"/>
    </row>
    <row r="35" spans="1:34" ht="21.75" thickBot="1" x14ac:dyDescent="0.4">
      <c r="A35" s="197" t="s">
        <v>128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</row>
    <row r="36" spans="1:34" s="86" customFormat="1" ht="12" thickBot="1" x14ac:dyDescent="0.25">
      <c r="A36" s="2" t="s">
        <v>36</v>
      </c>
      <c r="B36" s="68" t="s">
        <v>82</v>
      </c>
      <c r="C36" s="68"/>
      <c r="D36" s="3" t="s">
        <v>1</v>
      </c>
      <c r="E36" s="3" t="s">
        <v>2</v>
      </c>
      <c r="F36" s="3" t="s">
        <v>3</v>
      </c>
      <c r="G36" s="3" t="s">
        <v>4</v>
      </c>
      <c r="H36" s="3" t="s">
        <v>5</v>
      </c>
      <c r="I36" s="3" t="s">
        <v>6</v>
      </c>
      <c r="J36" s="3" t="s">
        <v>7</v>
      </c>
      <c r="K36" s="3" t="s">
        <v>8</v>
      </c>
      <c r="L36" s="3" t="s">
        <v>9</v>
      </c>
      <c r="M36" s="3" t="s">
        <v>10</v>
      </c>
      <c r="N36" s="3" t="s">
        <v>11</v>
      </c>
      <c r="O36" s="3" t="s">
        <v>12</v>
      </c>
      <c r="P36" s="3" t="s">
        <v>13</v>
      </c>
      <c r="Q36" s="3" t="s">
        <v>14</v>
      </c>
      <c r="R36" s="3" t="s">
        <v>15</v>
      </c>
      <c r="S36" s="3" t="s">
        <v>16</v>
      </c>
      <c r="T36" s="3" t="s">
        <v>17</v>
      </c>
      <c r="U36" s="3" t="s">
        <v>18</v>
      </c>
      <c r="V36" s="3" t="s">
        <v>19</v>
      </c>
      <c r="W36" s="3" t="s">
        <v>20</v>
      </c>
      <c r="X36" s="4" t="s">
        <v>21</v>
      </c>
      <c r="Y36" s="3" t="s">
        <v>22</v>
      </c>
      <c r="Z36" s="3" t="s">
        <v>97</v>
      </c>
      <c r="AA36" s="3" t="s">
        <v>98</v>
      </c>
      <c r="AB36" s="3" t="s">
        <v>98</v>
      </c>
      <c r="AC36" s="70" t="s">
        <v>98</v>
      </c>
      <c r="AD36" s="69" t="s">
        <v>58</v>
      </c>
      <c r="AE36" s="72" t="s">
        <v>99</v>
      </c>
      <c r="AF36" s="72" t="s">
        <v>95</v>
      </c>
      <c r="AG36" s="73" t="s">
        <v>100</v>
      </c>
      <c r="AH36" s="72" t="s">
        <v>49</v>
      </c>
    </row>
    <row r="37" spans="1:34" x14ac:dyDescent="0.25">
      <c r="A37" s="1" t="s">
        <v>153</v>
      </c>
      <c r="B37" s="71" t="str">
        <f>INDEX(Soupiska!$A$3:$B$33,MATCH(A37,Soupiska!$A$3:$A$33,0),2)</f>
        <v>C</v>
      </c>
      <c r="C37" s="146"/>
      <c r="D37" s="141"/>
      <c r="E37" s="141">
        <v>1.5</v>
      </c>
      <c r="F37" s="141">
        <v>0</v>
      </c>
      <c r="G37" s="141">
        <v>0</v>
      </c>
      <c r="H37" s="141">
        <v>0.5</v>
      </c>
      <c r="I37" s="141"/>
      <c r="J37" s="141">
        <v>0</v>
      </c>
      <c r="K37" s="141">
        <v>0.5</v>
      </c>
      <c r="L37" s="141"/>
      <c r="M37" s="141"/>
      <c r="N37" s="141"/>
      <c r="O37" s="141"/>
      <c r="P37" s="141"/>
      <c r="Q37" s="141"/>
      <c r="R37" s="141"/>
      <c r="S37" s="141"/>
      <c r="T37" s="141">
        <v>1.5</v>
      </c>
      <c r="U37" s="141">
        <v>1.5</v>
      </c>
      <c r="V37" s="141">
        <v>1.5</v>
      </c>
      <c r="W37" s="141"/>
      <c r="X37" s="141">
        <v>0</v>
      </c>
      <c r="Y37" s="141"/>
      <c r="Z37" s="141"/>
      <c r="AA37" s="141"/>
      <c r="AB37" s="141"/>
      <c r="AC37" s="147"/>
      <c r="AD37" s="148"/>
      <c r="AE37" s="6">
        <f t="shared" ref="AE37" si="2">COUNTA(D37:AC37)</f>
        <v>10</v>
      </c>
      <c r="AF37" s="6">
        <f t="shared" ref="AF37" si="3">SUM(D37:AC37)</f>
        <v>7</v>
      </c>
      <c r="AG37" s="74">
        <f t="shared" ref="AG37" si="4">IF(ISERROR(AF37/AE37),"NIC",AF37/AE37)</f>
        <v>0.7</v>
      </c>
      <c r="AH37" s="6">
        <f t="shared" ref="AH37" si="5">CEILING((AE37*$M$53)+(AF37*(LOOKUP(B37,$O$52:$R$52,$O$53:$R$53))),1)+AD37</f>
        <v>98</v>
      </c>
    </row>
    <row r="38" spans="1:34" x14ac:dyDescent="0.25">
      <c r="A38" s="1" t="s">
        <v>107</v>
      </c>
      <c r="B38" s="71" t="str">
        <f>INDEX(Soupiska!$A$3:$B$33,MATCH(A38,Soupiska!$A$3:$A$33,0),2)</f>
        <v>B</v>
      </c>
      <c r="C38" s="146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7"/>
      <c r="AD38" s="148"/>
      <c r="AE38" s="6">
        <f t="shared" ref="AE38:AE49" si="6">COUNTA(D38:AC38)</f>
        <v>0</v>
      </c>
      <c r="AF38" s="6">
        <f t="shared" ref="AF38:AF49" si="7">SUM(D38:AC38)</f>
        <v>0</v>
      </c>
      <c r="AG38" s="74" t="str">
        <f t="shared" ref="AG38:AG49" si="8">IF(ISERROR(AF38/AE38),"NIC",AF38/AE38)</f>
        <v>NIC</v>
      </c>
      <c r="AH38" s="6">
        <f t="shared" ref="AH38:AH44" si="9">CEILING((AE38*$M$53)+(AF38*(LOOKUP(B38,$O$52:$R$52,$O$53:$R$53))),1)+AD38</f>
        <v>0</v>
      </c>
    </row>
    <row r="39" spans="1:34" x14ac:dyDescent="0.25">
      <c r="A39" s="1" t="s">
        <v>37</v>
      </c>
      <c r="B39" s="71" t="str">
        <f>INDEX(Soupiska!$A$3:$B$33,MATCH(A39,Soupiska!$A$3:$A$33,0),2)</f>
        <v>C</v>
      </c>
      <c r="C39" s="146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7"/>
      <c r="AD39" s="148"/>
      <c r="AE39" s="6">
        <f t="shared" si="6"/>
        <v>0</v>
      </c>
      <c r="AF39" s="6">
        <f t="shared" si="7"/>
        <v>0</v>
      </c>
      <c r="AG39" s="74" t="str">
        <f t="shared" si="8"/>
        <v>NIC</v>
      </c>
      <c r="AH39" s="6">
        <f t="shared" si="9"/>
        <v>0</v>
      </c>
    </row>
    <row r="40" spans="1:34" x14ac:dyDescent="0.25">
      <c r="A40" s="1" t="s">
        <v>39</v>
      </c>
      <c r="B40" s="71" t="str">
        <f>INDEX(Soupiska!$A$3:$B$33,MATCH(A40,Soupiska!$A$3:$A$33,0),2)</f>
        <v>A</v>
      </c>
      <c r="C40" s="146"/>
      <c r="D40" s="141"/>
      <c r="E40" s="141">
        <v>3.5</v>
      </c>
      <c r="F40" s="141">
        <v>2.5</v>
      </c>
      <c r="G40" s="141">
        <v>3.5</v>
      </c>
      <c r="H40" s="141">
        <v>4.5</v>
      </c>
      <c r="I40" s="141">
        <v>2.5</v>
      </c>
      <c r="J40" s="141">
        <v>2.5</v>
      </c>
      <c r="K40" s="141">
        <v>2.5</v>
      </c>
      <c r="L40" s="141"/>
      <c r="M40" s="141">
        <v>1.5</v>
      </c>
      <c r="N40" s="141">
        <v>2.5</v>
      </c>
      <c r="O40" s="141">
        <v>2.5</v>
      </c>
      <c r="P40" s="141">
        <v>2</v>
      </c>
      <c r="Q40" s="141">
        <v>1.5</v>
      </c>
      <c r="R40" s="141">
        <v>3.5</v>
      </c>
      <c r="S40" s="141">
        <v>3.5</v>
      </c>
      <c r="T40" s="141">
        <v>2.5</v>
      </c>
      <c r="U40" s="141">
        <v>2.5</v>
      </c>
      <c r="V40" s="141">
        <v>4.5</v>
      </c>
      <c r="W40" s="141">
        <v>2.5</v>
      </c>
      <c r="X40" s="141"/>
      <c r="Y40" s="141"/>
      <c r="Z40" s="141">
        <v>2.5</v>
      </c>
      <c r="AA40" s="141">
        <v>3</v>
      </c>
      <c r="AB40" s="141">
        <v>1</v>
      </c>
      <c r="AC40" s="147">
        <v>2.5</v>
      </c>
      <c r="AD40" s="148"/>
      <c r="AE40" s="6">
        <f t="shared" si="6"/>
        <v>22</v>
      </c>
      <c r="AF40" s="6">
        <f t="shared" si="7"/>
        <v>59.5</v>
      </c>
      <c r="AG40" s="74">
        <f t="shared" si="8"/>
        <v>2.7045454545454546</v>
      </c>
      <c r="AH40" s="6">
        <f t="shared" si="9"/>
        <v>392</v>
      </c>
    </row>
    <row r="41" spans="1:34" x14ac:dyDescent="0.25">
      <c r="A41" s="1" t="s">
        <v>40</v>
      </c>
      <c r="B41" s="71" t="str">
        <f>INDEX(Soupiska!$A$3:$B$33,MATCH(A41,Soupiska!$A$3:$A$33,0),2)</f>
        <v>C</v>
      </c>
      <c r="C41" s="146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7"/>
      <c r="AD41" s="148"/>
      <c r="AE41" s="6">
        <f t="shared" si="6"/>
        <v>0</v>
      </c>
      <c r="AF41" s="6">
        <f t="shared" si="7"/>
        <v>0</v>
      </c>
      <c r="AG41" s="74" t="str">
        <f t="shared" si="8"/>
        <v>NIC</v>
      </c>
      <c r="AH41" s="6">
        <f t="shared" si="9"/>
        <v>0</v>
      </c>
    </row>
    <row r="42" spans="1:34" x14ac:dyDescent="0.25">
      <c r="A42" s="1" t="s">
        <v>41</v>
      </c>
      <c r="B42" s="71" t="str">
        <f>INDEX(Soupiska!$A$3:$B$33,MATCH(A42,Soupiska!$A$3:$A$33,0),2)</f>
        <v>B</v>
      </c>
      <c r="C42" s="146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>
        <v>0</v>
      </c>
      <c r="Y42" s="141">
        <v>0.5</v>
      </c>
      <c r="Z42" s="141"/>
      <c r="AA42" s="141"/>
      <c r="AB42" s="141"/>
      <c r="AC42" s="147"/>
      <c r="AD42" s="148"/>
      <c r="AE42" s="6">
        <f t="shared" si="6"/>
        <v>2</v>
      </c>
      <c r="AF42" s="6">
        <f t="shared" si="7"/>
        <v>0.5</v>
      </c>
      <c r="AG42" s="74">
        <f t="shared" si="8"/>
        <v>0.25</v>
      </c>
      <c r="AH42" s="6">
        <f t="shared" si="9"/>
        <v>16</v>
      </c>
    </row>
    <row r="43" spans="1:34" x14ac:dyDescent="0.25">
      <c r="A43" s="1" t="s">
        <v>42</v>
      </c>
      <c r="B43" s="71" t="str">
        <f>INDEX(Soupiska!$A$3:$B$33,MATCH(A43,Soupiska!$A$3:$A$33,0),2)</f>
        <v>C</v>
      </c>
      <c r="C43" s="146"/>
      <c r="D43" s="141"/>
      <c r="E43" s="141"/>
      <c r="F43" s="141"/>
      <c r="G43" s="141"/>
      <c r="H43" s="141"/>
      <c r="I43" s="141"/>
      <c r="J43" s="141"/>
      <c r="K43" s="141"/>
      <c r="L43" s="141"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7"/>
      <c r="AD43" s="148"/>
      <c r="AE43" s="6">
        <f t="shared" si="6"/>
        <v>1</v>
      </c>
      <c r="AF43" s="6">
        <f t="shared" si="7"/>
        <v>0</v>
      </c>
      <c r="AG43" s="74">
        <f t="shared" si="8"/>
        <v>0</v>
      </c>
      <c r="AH43" s="6">
        <f t="shared" si="9"/>
        <v>7</v>
      </c>
    </row>
    <row r="44" spans="1:34" x14ac:dyDescent="0.25">
      <c r="A44" s="1" t="s">
        <v>134</v>
      </c>
      <c r="B44" s="71" t="str">
        <f>INDEX(Soupiska!$A$3:$B$33,MATCH(A44,Soupiska!$A$3:$A$33,0),2)</f>
        <v>B</v>
      </c>
      <c r="C44" s="146"/>
      <c r="D44" s="141">
        <v>0.5</v>
      </c>
      <c r="E44" s="141"/>
      <c r="F44" s="141"/>
      <c r="G44" s="141"/>
      <c r="H44" s="141"/>
      <c r="I44" s="141"/>
      <c r="J44" s="141"/>
      <c r="K44" s="141"/>
      <c r="L44" s="141"/>
      <c r="M44" s="141">
        <v>1.5</v>
      </c>
      <c r="N44" s="141"/>
      <c r="O44" s="141"/>
      <c r="P44" s="141">
        <v>1</v>
      </c>
      <c r="Q44" s="141">
        <v>0</v>
      </c>
      <c r="R44" s="141">
        <v>1.5</v>
      </c>
      <c r="S44" s="141"/>
      <c r="T44" s="141"/>
      <c r="U44" s="141"/>
      <c r="V44" s="141">
        <v>0.5</v>
      </c>
      <c r="W44" s="141"/>
      <c r="X44" s="141"/>
      <c r="Y44" s="141">
        <v>2.5</v>
      </c>
      <c r="Z44" s="141"/>
      <c r="AA44" s="141"/>
      <c r="AB44" s="141"/>
      <c r="AC44" s="147"/>
      <c r="AD44" s="148"/>
      <c r="AE44" s="6">
        <f t="shared" ref="AE44:AE45" si="10">COUNTA(D44:AC44)</f>
        <v>7</v>
      </c>
      <c r="AF44" s="6">
        <f t="shared" ref="AF44:AF45" si="11">SUM(D44:AC44)</f>
        <v>7.5</v>
      </c>
      <c r="AG44" s="74">
        <f t="shared" ref="AG44:AG45" si="12">IF(ISERROR(AF44/AE44),"NIC",AF44/AE44)</f>
        <v>1.0714285714285714</v>
      </c>
      <c r="AH44" s="6">
        <f t="shared" si="9"/>
        <v>79</v>
      </c>
    </row>
    <row r="45" spans="1:34" x14ac:dyDescent="0.25">
      <c r="A45" s="1" t="s">
        <v>44</v>
      </c>
      <c r="B45" s="71" t="str">
        <f>INDEX(Soupiska!$A$3:$B$33,MATCH(A45,Soupiska!$A$3:$A$33,0),2)</f>
        <v>C</v>
      </c>
      <c r="C45" s="146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>
        <v>1</v>
      </c>
      <c r="X45" s="141"/>
      <c r="Y45" s="141"/>
      <c r="Z45" s="141"/>
      <c r="AA45" s="141"/>
      <c r="AB45" s="141"/>
      <c r="AC45" s="147"/>
      <c r="AD45" s="148"/>
      <c r="AE45" s="6">
        <f t="shared" si="10"/>
        <v>1</v>
      </c>
      <c r="AF45" s="6">
        <f t="shared" si="11"/>
        <v>1</v>
      </c>
      <c r="AG45" s="74">
        <f t="shared" si="12"/>
        <v>1</v>
      </c>
      <c r="AH45" s="6">
        <f t="shared" ref="AH45" si="13">CEILING((AE45*$M$53)+(AF45*(LOOKUP(B45,$O$52:$R$52,$O$53:$R$53))),1)+AD45</f>
        <v>11</v>
      </c>
    </row>
    <row r="46" spans="1:34" x14ac:dyDescent="0.25">
      <c r="A46" s="1" t="s">
        <v>45</v>
      </c>
      <c r="B46" s="71" t="str">
        <f>INDEX(Soupiska!$A$3:$B$33,MATCH(A46,Soupiska!$A$3:$A$33,0),2)</f>
        <v>A</v>
      </c>
      <c r="C46" s="146"/>
      <c r="D46" s="141">
        <v>3.5</v>
      </c>
      <c r="E46" s="141"/>
      <c r="F46" s="141">
        <v>3.5</v>
      </c>
      <c r="G46" s="141">
        <v>3.5</v>
      </c>
      <c r="H46" s="141"/>
      <c r="I46" s="141">
        <v>3.5</v>
      </c>
      <c r="J46" s="141">
        <v>4</v>
      </c>
      <c r="K46" s="141">
        <v>3.5</v>
      </c>
      <c r="L46" s="141"/>
      <c r="M46" s="141"/>
      <c r="N46" s="141">
        <v>2.5</v>
      </c>
      <c r="O46" s="141">
        <v>3.5</v>
      </c>
      <c r="P46" s="141"/>
      <c r="Q46" s="141"/>
      <c r="R46" s="141">
        <v>3</v>
      </c>
      <c r="S46" s="141"/>
      <c r="T46" s="141">
        <v>3.5</v>
      </c>
      <c r="U46" s="141">
        <v>3.5</v>
      </c>
      <c r="V46" s="141"/>
      <c r="W46" s="141">
        <v>3</v>
      </c>
      <c r="X46" s="141"/>
      <c r="Y46" s="141"/>
      <c r="Z46" s="141">
        <v>2.5</v>
      </c>
      <c r="AA46" s="141">
        <v>2</v>
      </c>
      <c r="AB46" s="141">
        <v>1</v>
      </c>
      <c r="AC46" s="147">
        <v>4</v>
      </c>
      <c r="AD46" s="148"/>
      <c r="AE46" s="6">
        <f t="shared" si="6"/>
        <v>16</v>
      </c>
      <c r="AF46" s="6">
        <f t="shared" si="7"/>
        <v>50</v>
      </c>
      <c r="AG46" s="74">
        <f t="shared" si="8"/>
        <v>3.125</v>
      </c>
      <c r="AH46" s="6">
        <f>CEILING((AE46*$M$53)+(AF46*(LOOKUP(B46,$O$52:$R$52,$O$53:$R$53))),1)+AD46</f>
        <v>312</v>
      </c>
    </row>
    <row r="47" spans="1:34" x14ac:dyDescent="0.25">
      <c r="A47" s="1" t="s">
        <v>81</v>
      </c>
      <c r="B47" s="71" t="str">
        <f>INDEX(Soupiska!$A$3:$B$33,MATCH(A47,Soupiska!$A$3:$A$33,0),2)</f>
        <v>A</v>
      </c>
      <c r="C47" s="146"/>
      <c r="D47" s="141">
        <v>3.5</v>
      </c>
      <c r="E47" s="141">
        <v>2.5</v>
      </c>
      <c r="F47" s="141">
        <v>3.5</v>
      </c>
      <c r="G47" s="141">
        <v>3.5</v>
      </c>
      <c r="H47" s="141">
        <v>2.5</v>
      </c>
      <c r="I47" s="141">
        <v>2.5</v>
      </c>
      <c r="J47" s="141">
        <v>3.5</v>
      </c>
      <c r="K47" s="141">
        <v>3.5</v>
      </c>
      <c r="L47" s="141">
        <v>2.5</v>
      </c>
      <c r="M47" s="141">
        <v>3</v>
      </c>
      <c r="N47" s="141">
        <v>1.5</v>
      </c>
      <c r="O47" s="141">
        <v>3.5</v>
      </c>
      <c r="P47" s="141">
        <v>2</v>
      </c>
      <c r="Q47" s="141">
        <v>2.5</v>
      </c>
      <c r="R47" s="141"/>
      <c r="S47" s="141">
        <v>0</v>
      </c>
      <c r="T47" s="141"/>
      <c r="U47" s="141"/>
      <c r="V47" s="141"/>
      <c r="W47" s="141">
        <v>2.5</v>
      </c>
      <c r="X47" s="141"/>
      <c r="Y47" s="141"/>
      <c r="Z47" s="141">
        <v>2.5</v>
      </c>
      <c r="AA47" s="141">
        <v>2</v>
      </c>
      <c r="AB47" s="141">
        <v>0</v>
      </c>
      <c r="AC47" s="147">
        <v>2.5</v>
      </c>
      <c r="AD47" s="148"/>
      <c r="AE47" s="6">
        <f t="shared" si="6"/>
        <v>20</v>
      </c>
      <c r="AF47" s="6">
        <f t="shared" si="7"/>
        <v>49.5</v>
      </c>
      <c r="AG47" s="74">
        <f t="shared" si="8"/>
        <v>2.4750000000000001</v>
      </c>
      <c r="AH47" s="6">
        <f>CEILING((AE47*$M$53)+(AF47*(LOOKUP(B47,$O$52:$R$52,$O$53:$R$53))),1)+AD47</f>
        <v>338</v>
      </c>
    </row>
    <row r="48" spans="1:34" x14ac:dyDescent="0.25">
      <c r="A48" s="1" t="s">
        <v>139</v>
      </c>
      <c r="B48" s="71" t="str">
        <f>INDEX(Soupiska!$A$3:$B$33,MATCH(A48,Soupiska!$A$3:$A$33,0),2)</f>
        <v>B</v>
      </c>
      <c r="C48" s="146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>
        <v>1</v>
      </c>
      <c r="Y48" s="141">
        <v>0.5</v>
      </c>
      <c r="Z48" s="141"/>
      <c r="AA48" s="141"/>
      <c r="AB48" s="141"/>
      <c r="AC48" s="147"/>
      <c r="AD48" s="148"/>
      <c r="AE48" s="6">
        <f t="shared" si="6"/>
        <v>2</v>
      </c>
      <c r="AF48" s="6">
        <f t="shared" si="7"/>
        <v>1.5</v>
      </c>
      <c r="AG48" s="74">
        <f t="shared" si="8"/>
        <v>0.75</v>
      </c>
      <c r="AH48" s="6">
        <f t="shared" ref="AH48" si="14">CEILING((AE48*$M$71)+(AF48*(LOOKUP(B48,$O$70:$R$70,$O$71:$R$71))),1)+AD48</f>
        <v>16</v>
      </c>
    </row>
    <row r="49" spans="1:34" x14ac:dyDescent="0.25">
      <c r="A49" s="1" t="s">
        <v>152</v>
      </c>
      <c r="B49" s="71" t="str">
        <f>INDEX(Soupiska!$A$3:$B$33,MATCH(A49,Soupiska!$A$3:$A$33,0),2)</f>
        <v>A</v>
      </c>
      <c r="C49" s="146"/>
      <c r="D49" s="141">
        <v>2.5</v>
      </c>
      <c r="E49" s="141">
        <v>2.5</v>
      </c>
      <c r="F49" s="141">
        <v>0.5</v>
      </c>
      <c r="G49" s="141"/>
      <c r="H49" s="166">
        <v>2.5</v>
      </c>
      <c r="I49" s="141">
        <v>1.5</v>
      </c>
      <c r="J49" s="141">
        <v>0</v>
      </c>
      <c r="K49" s="141"/>
      <c r="L49" s="141">
        <v>1.5</v>
      </c>
      <c r="M49" s="141">
        <v>2.5</v>
      </c>
      <c r="N49" s="141">
        <v>3.5</v>
      </c>
      <c r="O49" s="141">
        <v>1.5</v>
      </c>
      <c r="P49" s="141">
        <v>1</v>
      </c>
      <c r="Q49" s="141">
        <v>2</v>
      </c>
      <c r="R49" s="141">
        <v>2</v>
      </c>
      <c r="S49" s="141">
        <v>0</v>
      </c>
      <c r="T49" s="141">
        <v>2.5</v>
      </c>
      <c r="U49" s="141">
        <v>2.5</v>
      </c>
      <c r="V49" s="141">
        <v>3.5</v>
      </c>
      <c r="W49" s="141"/>
      <c r="X49" s="141">
        <v>0</v>
      </c>
      <c r="Y49" s="141">
        <v>4.5</v>
      </c>
      <c r="Z49" s="141">
        <v>2.5</v>
      </c>
      <c r="AA49" s="141">
        <v>3</v>
      </c>
      <c r="AB49" s="141">
        <v>0</v>
      </c>
      <c r="AC49" s="147">
        <v>0</v>
      </c>
      <c r="AD49" s="157"/>
      <c r="AE49" s="6">
        <f t="shared" si="6"/>
        <v>23</v>
      </c>
      <c r="AF49" s="6">
        <f t="shared" si="7"/>
        <v>42</v>
      </c>
      <c r="AG49" s="74">
        <f t="shared" si="8"/>
        <v>1.826086956521739</v>
      </c>
      <c r="AH49" s="6">
        <f>CEILING((AE49*$M$53)+(AF49*(LOOKUP(B49,$O$52:$R$52,$O$53:$R$53))),1)+AD49</f>
        <v>329</v>
      </c>
    </row>
    <row r="50" spans="1:34" ht="18" customHeight="1" thickBot="1" x14ac:dyDescent="0.3">
      <c r="AH50" s="7">
        <f>SUM(AH38:AH49)</f>
        <v>1500</v>
      </c>
    </row>
    <row r="51" spans="1:34" x14ac:dyDescent="0.25">
      <c r="A51" s="256"/>
      <c r="B51" s="257"/>
      <c r="C51" s="144"/>
      <c r="D51" s="193" t="s">
        <v>62</v>
      </c>
      <c r="E51" s="258"/>
      <c r="F51" s="258"/>
      <c r="G51" s="258"/>
      <c r="H51" s="258"/>
      <c r="I51" s="258"/>
      <c r="J51" s="258"/>
      <c r="K51" s="258"/>
      <c r="L51" s="258"/>
      <c r="M51" s="260" t="s">
        <v>61</v>
      </c>
      <c r="N51" s="258"/>
      <c r="O51" s="246" t="s">
        <v>66</v>
      </c>
      <c r="P51" s="176"/>
      <c r="Q51" s="176"/>
      <c r="R51" s="177"/>
      <c r="S51" s="78"/>
      <c r="T51" s="78"/>
    </row>
    <row r="52" spans="1:34" ht="15.75" thickBot="1" x14ac:dyDescent="0.3">
      <c r="A52" s="256"/>
      <c r="B52" s="257"/>
      <c r="C52" s="144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42" t="s">
        <v>86</v>
      </c>
      <c r="P52" s="66" t="s">
        <v>85</v>
      </c>
      <c r="Q52" s="143" t="s">
        <v>83</v>
      </c>
      <c r="R52" s="43" t="s">
        <v>84</v>
      </c>
      <c r="S52" s="52"/>
      <c r="T52" s="52"/>
    </row>
    <row r="53" spans="1:34" x14ac:dyDescent="0.25">
      <c r="A53" s="249"/>
      <c r="B53" s="250"/>
      <c r="C53" s="145"/>
      <c r="D53" s="251" t="s">
        <v>131</v>
      </c>
      <c r="E53" s="252"/>
      <c r="F53" s="252"/>
      <c r="G53" s="252"/>
      <c r="H53" s="252"/>
      <c r="I53" s="252"/>
      <c r="J53" s="252"/>
      <c r="K53" s="252"/>
      <c r="L53" s="253"/>
      <c r="M53" s="254">
        <v>7</v>
      </c>
      <c r="N53" s="255"/>
      <c r="O53" s="35">
        <v>4</v>
      </c>
      <c r="P53" s="15">
        <v>4</v>
      </c>
      <c r="Q53" s="15">
        <v>4</v>
      </c>
      <c r="R53" s="36">
        <v>4</v>
      </c>
      <c r="S53" s="53"/>
      <c r="T53" s="53"/>
    </row>
    <row r="55" spans="1:34" ht="21.75" thickBot="1" x14ac:dyDescent="0.4">
      <c r="A55" s="197" t="s">
        <v>159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</row>
    <row r="56" spans="1:34" s="86" customFormat="1" ht="12" thickBot="1" x14ac:dyDescent="0.25">
      <c r="A56" s="2" t="s">
        <v>36</v>
      </c>
      <c r="B56" s="68" t="s">
        <v>82</v>
      </c>
      <c r="C56" s="68"/>
      <c r="D56" s="3" t="s">
        <v>1</v>
      </c>
      <c r="E56" s="3" t="s">
        <v>2</v>
      </c>
      <c r="F56" s="3" t="s">
        <v>3</v>
      </c>
      <c r="G56" s="3" t="s">
        <v>4</v>
      </c>
      <c r="H56" s="3" t="s">
        <v>5</v>
      </c>
      <c r="I56" s="3" t="s">
        <v>6</v>
      </c>
      <c r="J56" s="3" t="s">
        <v>7</v>
      </c>
      <c r="K56" s="3" t="s">
        <v>8</v>
      </c>
      <c r="L56" s="3" t="s">
        <v>9</v>
      </c>
      <c r="M56" s="3" t="s">
        <v>10</v>
      </c>
      <c r="N56" s="3" t="s">
        <v>11</v>
      </c>
      <c r="O56" s="3" t="s">
        <v>12</v>
      </c>
      <c r="P56" s="3" t="s">
        <v>13</v>
      </c>
      <c r="Q56" s="3" t="s">
        <v>14</v>
      </c>
      <c r="R56" s="3" t="s">
        <v>15</v>
      </c>
      <c r="S56" s="3" t="s">
        <v>16</v>
      </c>
      <c r="T56" s="3" t="s">
        <v>17</v>
      </c>
      <c r="U56" s="3" t="s">
        <v>18</v>
      </c>
      <c r="V56" s="3" t="s">
        <v>19</v>
      </c>
      <c r="W56" s="3" t="s">
        <v>20</v>
      </c>
      <c r="X56" s="4" t="s">
        <v>21</v>
      </c>
      <c r="Y56" s="3" t="s">
        <v>22</v>
      </c>
      <c r="Z56" s="3" t="s">
        <v>97</v>
      </c>
      <c r="AA56" s="3" t="s">
        <v>97</v>
      </c>
      <c r="AB56" s="3" t="s">
        <v>98</v>
      </c>
      <c r="AC56" s="70" t="s">
        <v>98</v>
      </c>
      <c r="AD56" s="69" t="s">
        <v>58</v>
      </c>
      <c r="AE56" s="72" t="s">
        <v>99</v>
      </c>
      <c r="AF56" s="72" t="s">
        <v>95</v>
      </c>
      <c r="AG56" s="73" t="s">
        <v>100</v>
      </c>
      <c r="AH56" s="72" t="s">
        <v>49</v>
      </c>
    </row>
    <row r="57" spans="1:34" ht="15.75" customHeight="1" x14ac:dyDescent="0.25">
      <c r="A57" s="1" t="s">
        <v>107</v>
      </c>
      <c r="B57" s="71" t="str">
        <f>INDEX(Soupiska!$A$3:$B$33,MATCH(A57,Soupiska!$A$3:$A$33,0),2)</f>
        <v>B</v>
      </c>
      <c r="C57" s="146"/>
      <c r="D57" s="141">
        <v>4.5</v>
      </c>
      <c r="E57" s="141">
        <v>3.5</v>
      </c>
      <c r="F57" s="141">
        <v>4</v>
      </c>
      <c r="G57" s="141">
        <v>2.5</v>
      </c>
      <c r="H57" s="141"/>
      <c r="I57" s="141">
        <v>2</v>
      </c>
      <c r="J57" s="141">
        <v>1</v>
      </c>
      <c r="K57" s="141">
        <v>2</v>
      </c>
      <c r="L57" s="141">
        <v>4</v>
      </c>
      <c r="M57" s="141">
        <v>3.5</v>
      </c>
      <c r="N57" s="141">
        <v>2.5</v>
      </c>
      <c r="O57" s="141">
        <v>3.5</v>
      </c>
      <c r="P57" s="141">
        <v>2.5</v>
      </c>
      <c r="Q57" s="141">
        <v>3</v>
      </c>
      <c r="R57" s="141">
        <v>3.5</v>
      </c>
      <c r="S57" s="141">
        <v>3</v>
      </c>
      <c r="T57" s="141"/>
      <c r="U57" s="141">
        <v>4</v>
      </c>
      <c r="V57" s="141">
        <v>0.5</v>
      </c>
      <c r="W57" s="141">
        <v>3.5</v>
      </c>
      <c r="X57" s="141">
        <v>4.5</v>
      </c>
      <c r="Y57" s="141">
        <v>4.5</v>
      </c>
      <c r="Z57" s="141">
        <v>2.5</v>
      </c>
      <c r="AA57" s="141">
        <v>3</v>
      </c>
      <c r="AB57" s="141">
        <v>2.5</v>
      </c>
      <c r="AC57" s="147">
        <v>2.5</v>
      </c>
      <c r="AD57" s="148"/>
      <c r="AE57" s="6">
        <f t="shared" ref="AE57:AE67" si="15">COUNTA(D57:AC57)</f>
        <v>24</v>
      </c>
      <c r="AF57" s="6">
        <f t="shared" ref="AF57:AF63" si="16">SUM(D57:AC57)</f>
        <v>72.5</v>
      </c>
      <c r="AG57" s="74">
        <f t="shared" ref="AG57:AG67" si="17">IF(ISERROR(AF57/AE57),"NIC",AF57/AE57)</f>
        <v>3.0208333333333335</v>
      </c>
      <c r="AH57" s="6">
        <f t="shared" ref="AH57:AH67" si="18">CEILING((AE57*$M$71)+(AF57*(LOOKUP(B57,$O$70:$R$70,$O$71:$R$71))),1)+AD57</f>
        <v>410</v>
      </c>
    </row>
    <row r="58" spans="1:34" x14ac:dyDescent="0.25">
      <c r="A58" s="1" t="s">
        <v>153</v>
      </c>
      <c r="B58" s="71" t="str">
        <f>INDEX(Soupiska!$A$3:$B$33,MATCH(A58,Soupiska!$A$3:$A$33,0),2)</f>
        <v>C</v>
      </c>
      <c r="C58" s="146"/>
      <c r="D58" s="141">
        <v>3</v>
      </c>
      <c r="E58" s="141"/>
      <c r="F58" s="141"/>
      <c r="G58" s="141">
        <v>3.5</v>
      </c>
      <c r="H58" s="141">
        <v>3.5</v>
      </c>
      <c r="I58" s="141">
        <v>2.5</v>
      </c>
      <c r="J58" s="141"/>
      <c r="K58" s="141">
        <v>2.5</v>
      </c>
      <c r="L58" s="141">
        <v>3</v>
      </c>
      <c r="M58" s="141">
        <v>4.5</v>
      </c>
      <c r="N58" s="141">
        <v>3.5</v>
      </c>
      <c r="O58" s="141">
        <v>3.5</v>
      </c>
      <c r="P58" s="141">
        <v>3</v>
      </c>
      <c r="Q58" s="141">
        <v>1</v>
      </c>
      <c r="R58" s="141"/>
      <c r="S58" s="141"/>
      <c r="T58" s="141"/>
      <c r="U58" s="141"/>
      <c r="V58" s="141">
        <v>2.5</v>
      </c>
      <c r="W58" s="141">
        <v>3.5</v>
      </c>
      <c r="X58" s="141"/>
      <c r="Y58" s="141">
        <v>1</v>
      </c>
      <c r="Z58" s="141">
        <v>2.5</v>
      </c>
      <c r="AA58" s="141">
        <v>2.5</v>
      </c>
      <c r="AB58" s="141">
        <v>3.5</v>
      </c>
      <c r="AC58" s="147">
        <v>3.5</v>
      </c>
      <c r="AD58" s="148"/>
      <c r="AE58" s="6">
        <f t="shared" ref="AE58" si="19">COUNTA(D58:AC58)</f>
        <v>18</v>
      </c>
      <c r="AF58" s="6">
        <f t="shared" ref="AF58" si="20">SUM(D58:AC58)</f>
        <v>52.5</v>
      </c>
      <c r="AG58" s="74">
        <f t="shared" ref="AG58" si="21">IF(ISERROR(AF58/AE58),"NIC",AF58/AE58)</f>
        <v>2.9166666666666665</v>
      </c>
      <c r="AH58" s="6">
        <f t="shared" si="18"/>
        <v>300</v>
      </c>
    </row>
    <row r="59" spans="1:34" x14ac:dyDescent="0.25">
      <c r="A59" s="1" t="s">
        <v>37</v>
      </c>
      <c r="B59" s="71" t="str">
        <f>INDEX(Soupiska!$A$3:$B$33,MATCH(A59,Soupiska!$A$3:$A$33,0),2)</f>
        <v>C</v>
      </c>
      <c r="C59" s="146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7"/>
      <c r="AD59" s="148"/>
      <c r="AE59" s="6">
        <f t="shared" si="15"/>
        <v>0</v>
      </c>
      <c r="AF59" s="6">
        <f t="shared" si="16"/>
        <v>0</v>
      </c>
      <c r="AG59" s="74" t="str">
        <f t="shared" si="17"/>
        <v>NIC</v>
      </c>
      <c r="AH59" s="6">
        <f t="shared" si="18"/>
        <v>0</v>
      </c>
    </row>
    <row r="60" spans="1:34" x14ac:dyDescent="0.25">
      <c r="A60" s="1" t="s">
        <v>38</v>
      </c>
      <c r="B60" s="71" t="str">
        <f>INDEX(Soupiska!$A$3:$B$33,MATCH(A60,Soupiska!$A$3:$A$33,0),2)</f>
        <v>D</v>
      </c>
      <c r="C60" s="146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>
        <v>0</v>
      </c>
      <c r="Y60" s="141"/>
      <c r="Z60" s="141"/>
      <c r="AA60" s="141"/>
      <c r="AB60" s="141"/>
      <c r="AC60" s="147"/>
      <c r="AD60" s="148"/>
      <c r="AE60" s="6">
        <f t="shared" si="15"/>
        <v>1</v>
      </c>
      <c r="AF60" s="6">
        <f t="shared" si="16"/>
        <v>0</v>
      </c>
      <c r="AG60" s="74">
        <f t="shared" si="17"/>
        <v>0</v>
      </c>
      <c r="AH60" s="6">
        <f t="shared" si="18"/>
        <v>5</v>
      </c>
    </row>
    <row r="61" spans="1:34" x14ac:dyDescent="0.25">
      <c r="A61" s="1" t="s">
        <v>40</v>
      </c>
      <c r="B61" s="71" t="str">
        <f>INDEX(Soupiska!$A$3:$B$33,MATCH(A61,Soupiska!$A$3:$A$33,0),2)</f>
        <v>C</v>
      </c>
      <c r="C61" s="146"/>
      <c r="D61" s="141"/>
      <c r="E61" s="141">
        <v>0</v>
      </c>
      <c r="F61" s="141">
        <v>0</v>
      </c>
      <c r="G61" s="141"/>
      <c r="H61" s="141">
        <v>0</v>
      </c>
      <c r="I61" s="141"/>
      <c r="J61" s="141">
        <v>1.5</v>
      </c>
      <c r="K61" s="141">
        <v>2</v>
      </c>
      <c r="L61" s="141">
        <v>1</v>
      </c>
      <c r="M61" s="141">
        <v>0</v>
      </c>
      <c r="N61" s="141">
        <v>0</v>
      </c>
      <c r="O61" s="141"/>
      <c r="P61" s="141"/>
      <c r="Q61" s="141"/>
      <c r="R61" s="141">
        <v>1</v>
      </c>
      <c r="S61" s="141">
        <v>0.5</v>
      </c>
      <c r="T61" s="141">
        <v>1</v>
      </c>
      <c r="U61" s="141">
        <v>2</v>
      </c>
      <c r="V61" s="141">
        <v>3.5</v>
      </c>
      <c r="W61" s="141"/>
      <c r="X61" s="141">
        <v>1</v>
      </c>
      <c r="Y61" s="141">
        <v>1.5</v>
      </c>
      <c r="Z61" s="141"/>
      <c r="AA61" s="141">
        <v>0</v>
      </c>
      <c r="AB61" s="141"/>
      <c r="AC61" s="147"/>
      <c r="AD61" s="148"/>
      <c r="AE61" s="6">
        <f t="shared" si="15"/>
        <v>16</v>
      </c>
      <c r="AF61" s="6">
        <f t="shared" si="16"/>
        <v>15</v>
      </c>
      <c r="AG61" s="74">
        <f t="shared" si="17"/>
        <v>0.9375</v>
      </c>
      <c r="AH61" s="6">
        <f t="shared" si="18"/>
        <v>140</v>
      </c>
    </row>
    <row r="62" spans="1:34" x14ac:dyDescent="0.25">
      <c r="A62" s="1" t="s">
        <v>41</v>
      </c>
      <c r="B62" s="71" t="str">
        <f>INDEX(Soupiska!$A$3:$B$33,MATCH(A62,Soupiska!$A$3:$A$33,0),2)</f>
        <v>B</v>
      </c>
      <c r="C62" s="146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 t="s">
        <v>160</v>
      </c>
      <c r="AB62" s="141"/>
      <c r="AC62" s="147"/>
      <c r="AD62" s="148"/>
      <c r="AE62" s="6">
        <f t="shared" si="15"/>
        <v>1</v>
      </c>
      <c r="AF62" s="6">
        <f t="shared" si="16"/>
        <v>0</v>
      </c>
      <c r="AG62" s="74">
        <f t="shared" si="17"/>
        <v>0</v>
      </c>
      <c r="AH62" s="6">
        <f t="shared" si="18"/>
        <v>5</v>
      </c>
    </row>
    <row r="63" spans="1:34" x14ac:dyDescent="0.25">
      <c r="A63" s="1" t="s">
        <v>42</v>
      </c>
      <c r="B63" s="71" t="str">
        <f>INDEX(Soupiska!$A$3:$B$33,MATCH(A63,Soupiska!$A$3:$A$33,0),2)</f>
        <v>C</v>
      </c>
      <c r="C63" s="146"/>
      <c r="D63" s="141"/>
      <c r="E63" s="141"/>
      <c r="F63" s="141"/>
      <c r="G63" s="141"/>
      <c r="H63" s="141">
        <v>1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>
        <v>0</v>
      </c>
      <c r="S63" s="141"/>
      <c r="T63" s="141">
        <v>1</v>
      </c>
      <c r="U63" s="141"/>
      <c r="V63" s="141"/>
      <c r="W63" s="141">
        <v>1.5</v>
      </c>
      <c r="X63" s="141"/>
      <c r="Y63" s="141"/>
      <c r="Z63" s="141"/>
      <c r="AA63" s="141"/>
      <c r="AB63" s="141"/>
      <c r="AC63" s="147"/>
      <c r="AD63" s="148"/>
      <c r="AE63" s="6">
        <f t="shared" si="15"/>
        <v>4</v>
      </c>
      <c r="AF63" s="6">
        <f t="shared" si="16"/>
        <v>3.5</v>
      </c>
      <c r="AG63" s="74">
        <f t="shared" si="17"/>
        <v>0.875</v>
      </c>
      <c r="AH63" s="6">
        <f t="shared" si="18"/>
        <v>34</v>
      </c>
    </row>
    <row r="64" spans="1:34" x14ac:dyDescent="0.25">
      <c r="A64" s="1" t="s">
        <v>134</v>
      </c>
      <c r="B64" s="71" t="str">
        <f>INDEX(Soupiska!$A$3:$B$33,MATCH(A64,Soupiska!$A$3:$A$33,0),2)</f>
        <v>B</v>
      </c>
      <c r="C64" s="146"/>
      <c r="D64" s="141"/>
      <c r="E64" s="141">
        <v>3.5</v>
      </c>
      <c r="F64" s="141">
        <v>2</v>
      </c>
      <c r="G64" s="141">
        <v>2.5</v>
      </c>
      <c r="H64" s="141">
        <v>4.5</v>
      </c>
      <c r="I64" s="141">
        <v>3.5</v>
      </c>
      <c r="J64" s="141">
        <v>3.5</v>
      </c>
      <c r="K64" s="141"/>
      <c r="L64" s="141"/>
      <c r="M64" s="141"/>
      <c r="N64" s="141"/>
      <c r="O64" s="141"/>
      <c r="P64" s="141"/>
      <c r="Q64" s="141">
        <v>4</v>
      </c>
      <c r="R64" s="141">
        <v>1</v>
      </c>
      <c r="S64" s="141">
        <v>3.5</v>
      </c>
      <c r="T64" s="141"/>
      <c r="U64" s="141"/>
      <c r="V64" s="141"/>
      <c r="W64" s="141"/>
      <c r="X64" s="141"/>
      <c r="Y64" s="141"/>
      <c r="Z64" s="141">
        <v>2.5</v>
      </c>
      <c r="AA64" s="141">
        <v>3.5</v>
      </c>
      <c r="AB64" s="141">
        <v>2.5</v>
      </c>
      <c r="AC64" s="147">
        <v>1.5</v>
      </c>
      <c r="AD64" s="148"/>
      <c r="AE64" s="6">
        <f t="shared" ref="AE64" si="22">COUNTA(D64:AC64)</f>
        <v>13</v>
      </c>
      <c r="AF64" s="6">
        <f t="shared" ref="AF64" si="23">SUM(D64:AC64)</f>
        <v>38</v>
      </c>
      <c r="AG64" s="74">
        <f t="shared" ref="AG64" si="24">IF(ISERROR(AF64/AE64),"NIC",AF64/AE64)</f>
        <v>2.9230769230769229</v>
      </c>
      <c r="AH64" s="6">
        <f t="shared" si="18"/>
        <v>217</v>
      </c>
    </row>
    <row r="65" spans="1:34" x14ac:dyDescent="0.25">
      <c r="A65" s="1" t="s">
        <v>44</v>
      </c>
      <c r="B65" s="71" t="str">
        <f>INDEX(Soupiska!$A$3:$B$33,MATCH(A65,Soupiska!$A$3:$A$33,0),2)</f>
        <v>C</v>
      </c>
      <c r="C65" s="146"/>
      <c r="D65" s="141">
        <v>1.5</v>
      </c>
      <c r="E65" s="141">
        <v>0.5</v>
      </c>
      <c r="F65" s="141">
        <v>1</v>
      </c>
      <c r="G65" s="141"/>
      <c r="H65" s="141">
        <v>2</v>
      </c>
      <c r="I65" s="141"/>
      <c r="J65" s="141">
        <v>2.5</v>
      </c>
      <c r="K65" s="141"/>
      <c r="L65" s="141"/>
      <c r="M65" s="141"/>
      <c r="N65" s="141"/>
      <c r="O65" s="141">
        <v>3</v>
      </c>
      <c r="P65" s="141">
        <v>3.5</v>
      </c>
      <c r="Q65" s="141"/>
      <c r="R65" s="141">
        <v>1.5</v>
      </c>
      <c r="S65" s="141">
        <v>2</v>
      </c>
      <c r="T65" s="141">
        <v>0</v>
      </c>
      <c r="U65" s="141">
        <v>3</v>
      </c>
      <c r="V65" s="141">
        <v>2.5</v>
      </c>
      <c r="W65" s="141"/>
      <c r="X65" s="141">
        <v>2</v>
      </c>
      <c r="Y65" s="141">
        <v>2</v>
      </c>
      <c r="Z65" s="141"/>
      <c r="AA65" s="141"/>
      <c r="AB65" s="141"/>
      <c r="AC65" s="147"/>
      <c r="AD65" s="148"/>
      <c r="AE65" s="6">
        <f t="shared" si="15"/>
        <v>14</v>
      </c>
      <c r="AF65" s="6">
        <f t="shared" ref="AF65:AF67" si="25">SUM(D65:AC65)</f>
        <v>27</v>
      </c>
      <c r="AG65" s="74">
        <f t="shared" si="17"/>
        <v>1.9285714285714286</v>
      </c>
      <c r="AH65" s="6">
        <f t="shared" si="18"/>
        <v>178</v>
      </c>
    </row>
    <row r="66" spans="1:34" x14ac:dyDescent="0.25">
      <c r="A66" s="1" t="s">
        <v>46</v>
      </c>
      <c r="B66" s="71" t="str">
        <f>INDEX(Soupiska!$A$3:$B$33,MATCH(A66,Soupiska!$A$3:$A$33,0),2)</f>
        <v>C</v>
      </c>
      <c r="C66" s="146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7"/>
      <c r="AD66" s="148"/>
      <c r="AE66" s="6">
        <f t="shared" ref="AE66" si="26">COUNTA(D66:AC66)</f>
        <v>0</v>
      </c>
      <c r="AF66" s="6">
        <f t="shared" ref="AF66" si="27">SUM(D66:AC66)</f>
        <v>0</v>
      </c>
      <c r="AG66" s="74" t="str">
        <f t="shared" ref="AG66" si="28">IF(ISERROR(AF66/AE66),"NIC",AF66/AE66)</f>
        <v>NIC</v>
      </c>
      <c r="AH66" s="6">
        <f t="shared" si="18"/>
        <v>0</v>
      </c>
    </row>
    <row r="67" spans="1:34" x14ac:dyDescent="0.25">
      <c r="A67" s="1" t="s">
        <v>139</v>
      </c>
      <c r="B67" s="71" t="str">
        <f>INDEX(Soupiska!$A$3:$B$33,MATCH(A67,Soupiska!$A$3:$A$33,0),2)</f>
        <v>B</v>
      </c>
      <c r="C67" s="146"/>
      <c r="D67" s="141">
        <v>1</v>
      </c>
      <c r="E67" s="141">
        <v>4.5</v>
      </c>
      <c r="F67" s="141">
        <v>2</v>
      </c>
      <c r="G67" s="141">
        <v>2.5</v>
      </c>
      <c r="H67" s="141"/>
      <c r="I67" s="141">
        <v>2</v>
      </c>
      <c r="J67" s="141">
        <v>4.5</v>
      </c>
      <c r="K67" s="141">
        <v>2.5</v>
      </c>
      <c r="L67" s="141">
        <v>2</v>
      </c>
      <c r="M67" s="141">
        <v>3</v>
      </c>
      <c r="N67" s="141">
        <v>2</v>
      </c>
      <c r="O67" s="141">
        <v>1</v>
      </c>
      <c r="P67" s="141">
        <v>2</v>
      </c>
      <c r="Q67" s="141">
        <v>2</v>
      </c>
      <c r="R67" s="141"/>
      <c r="S67" s="141"/>
      <c r="T67" s="141">
        <v>3</v>
      </c>
      <c r="U67" s="141">
        <v>3</v>
      </c>
      <c r="V67" s="141">
        <v>2.5</v>
      </c>
      <c r="W67" s="141">
        <v>3.5</v>
      </c>
      <c r="X67" s="141"/>
      <c r="Y67" s="141"/>
      <c r="Z67" s="141">
        <v>2.5</v>
      </c>
      <c r="AA67" s="141">
        <v>1</v>
      </c>
      <c r="AB67" s="141">
        <v>1.5</v>
      </c>
      <c r="AC67" s="147">
        <v>0.5</v>
      </c>
      <c r="AD67" s="148"/>
      <c r="AE67" s="6">
        <f t="shared" si="15"/>
        <v>21</v>
      </c>
      <c r="AF67" s="6">
        <f t="shared" si="25"/>
        <v>48.5</v>
      </c>
      <c r="AG67" s="74">
        <f t="shared" si="17"/>
        <v>2.3095238095238093</v>
      </c>
      <c r="AH67" s="6">
        <f t="shared" si="18"/>
        <v>299</v>
      </c>
    </row>
    <row r="68" spans="1:34" ht="15.75" customHeight="1" thickBot="1" x14ac:dyDescent="0.3">
      <c r="AH68" s="7">
        <f>SUM(AH57:AH67)</f>
        <v>1588</v>
      </c>
    </row>
    <row r="69" spans="1:34" x14ac:dyDescent="0.25">
      <c r="A69" s="256"/>
      <c r="B69" s="257"/>
      <c r="C69" s="144"/>
      <c r="D69" s="193" t="s">
        <v>62</v>
      </c>
      <c r="E69" s="258"/>
      <c r="F69" s="258"/>
      <c r="G69" s="258"/>
      <c r="H69" s="258"/>
      <c r="I69" s="258"/>
      <c r="J69" s="258"/>
      <c r="K69" s="258"/>
      <c r="L69" s="258"/>
      <c r="M69" s="260" t="s">
        <v>61</v>
      </c>
      <c r="N69" s="258"/>
      <c r="O69" s="246" t="s">
        <v>66</v>
      </c>
      <c r="P69" s="176"/>
      <c r="Q69" s="176"/>
      <c r="R69" s="177"/>
      <c r="S69" s="78"/>
      <c r="T69" s="78"/>
    </row>
    <row r="70" spans="1:34" ht="15.75" thickBot="1" x14ac:dyDescent="0.3">
      <c r="A70" s="256"/>
      <c r="B70" s="257"/>
      <c r="C70" s="144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42" t="s">
        <v>86</v>
      </c>
      <c r="P70" s="66" t="s">
        <v>85</v>
      </c>
      <c r="Q70" s="143" t="s">
        <v>83</v>
      </c>
      <c r="R70" s="43" t="s">
        <v>84</v>
      </c>
      <c r="S70" s="52"/>
      <c r="T70" s="52"/>
    </row>
    <row r="71" spans="1:34" x14ac:dyDescent="0.25">
      <c r="A71" s="249"/>
      <c r="B71" s="250"/>
      <c r="C71" s="145"/>
      <c r="D71" s="251" t="s">
        <v>132</v>
      </c>
      <c r="E71" s="252"/>
      <c r="F71" s="252"/>
      <c r="G71" s="252"/>
      <c r="H71" s="252"/>
      <c r="I71" s="252"/>
      <c r="J71" s="252"/>
      <c r="K71" s="252"/>
      <c r="L71" s="253"/>
      <c r="M71" s="254">
        <v>5</v>
      </c>
      <c r="N71" s="255"/>
      <c r="O71" s="173">
        <v>4</v>
      </c>
      <c r="P71" s="15">
        <v>4</v>
      </c>
      <c r="Q71" s="15">
        <v>4</v>
      </c>
      <c r="R71" s="36">
        <v>4</v>
      </c>
      <c r="S71" s="53"/>
      <c r="T71" s="53"/>
    </row>
    <row r="73" spans="1:34" ht="21.75" thickBot="1" x14ac:dyDescent="0.4">
      <c r="A73" s="197" t="s">
        <v>158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</row>
    <row r="74" spans="1:34" s="86" customFormat="1" ht="12" thickBot="1" x14ac:dyDescent="0.25">
      <c r="A74" s="2" t="s">
        <v>36</v>
      </c>
      <c r="B74" s="68" t="s">
        <v>82</v>
      </c>
      <c r="C74" s="68"/>
      <c r="D74" s="3" t="s">
        <v>1</v>
      </c>
      <c r="E74" s="3" t="s">
        <v>2</v>
      </c>
      <c r="F74" s="3" t="s">
        <v>3</v>
      </c>
      <c r="G74" s="3" t="s">
        <v>4</v>
      </c>
      <c r="H74" s="3" t="s">
        <v>5</v>
      </c>
      <c r="I74" s="3" t="s">
        <v>6</v>
      </c>
      <c r="J74" s="3" t="s">
        <v>7</v>
      </c>
      <c r="K74" s="3" t="s">
        <v>8</v>
      </c>
      <c r="L74" s="3" t="s">
        <v>9</v>
      </c>
      <c r="M74" s="3" t="s">
        <v>10</v>
      </c>
      <c r="N74" s="3" t="s">
        <v>11</v>
      </c>
      <c r="O74" s="3" t="s">
        <v>12</v>
      </c>
      <c r="P74" s="3" t="s">
        <v>13</v>
      </c>
      <c r="Q74" s="3" t="s">
        <v>14</v>
      </c>
      <c r="R74" s="3" t="s">
        <v>15</v>
      </c>
      <c r="S74" s="3" t="s">
        <v>16</v>
      </c>
      <c r="T74" s="3" t="s">
        <v>17</v>
      </c>
      <c r="U74" s="3" t="s">
        <v>18</v>
      </c>
      <c r="V74" s="3" t="s">
        <v>19</v>
      </c>
      <c r="W74" s="3" t="s">
        <v>20</v>
      </c>
      <c r="X74" s="4" t="s">
        <v>21</v>
      </c>
      <c r="Y74" s="3" t="s">
        <v>97</v>
      </c>
      <c r="Z74" s="3" t="s">
        <v>97</v>
      </c>
      <c r="AA74" s="3" t="s">
        <v>98</v>
      </c>
      <c r="AB74" s="3" t="s">
        <v>98</v>
      </c>
      <c r="AC74" s="70" t="s">
        <v>98</v>
      </c>
      <c r="AD74" s="69" t="s">
        <v>58</v>
      </c>
      <c r="AE74" s="72" t="s">
        <v>99</v>
      </c>
      <c r="AF74" s="72" t="s">
        <v>95</v>
      </c>
      <c r="AG74" s="73" t="s">
        <v>100</v>
      </c>
      <c r="AH74" s="72" t="s">
        <v>49</v>
      </c>
    </row>
    <row r="75" spans="1:34" x14ac:dyDescent="0.25">
      <c r="A75" s="1" t="s">
        <v>38</v>
      </c>
      <c r="B75" s="71" t="str">
        <f>INDEX(Soupiska!$A$3:$B$33,MATCH(A75,Soupiska!$A$3:$A$33,0),2)</f>
        <v>D</v>
      </c>
      <c r="C75" s="146"/>
      <c r="D75" s="16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7"/>
      <c r="AD75" s="148"/>
      <c r="AE75" s="6">
        <f t="shared" ref="AE75:AE86" si="29">COUNTA(D75:AC75)</f>
        <v>0</v>
      </c>
      <c r="AF75" s="6">
        <f t="shared" ref="AF75:AF79" si="30">SUM(D75:AC75)</f>
        <v>0</v>
      </c>
      <c r="AG75" s="74" t="str">
        <f t="shared" ref="AG75:AG86" si="31">IF(ISERROR(AF75/AE75),"NIC",AF75/AE75)</f>
        <v>NIC</v>
      </c>
      <c r="AH75" s="6">
        <f t="shared" ref="AH75:AH86" si="32">CEILING((AE75*$M$90)+(AF75*(LOOKUP(B75,$O$89:$R$89,$O$90:$R$90))),1)+AD75</f>
        <v>0</v>
      </c>
    </row>
    <row r="76" spans="1:34" x14ac:dyDescent="0.25">
      <c r="A76" s="1" t="s">
        <v>153</v>
      </c>
      <c r="B76" s="71" t="str">
        <f>INDEX(Soupiska!$A$3:$B$33,MATCH(A76,Soupiska!$A$3:$A$33,0),2)</f>
        <v>C</v>
      </c>
      <c r="C76" s="146"/>
      <c r="D76" s="160"/>
      <c r="E76" s="141">
        <v>3.5</v>
      </c>
      <c r="F76" s="141">
        <v>4.5</v>
      </c>
      <c r="G76" s="141"/>
      <c r="H76" s="141">
        <v>4.5</v>
      </c>
      <c r="I76" s="141"/>
      <c r="J76" s="141"/>
      <c r="K76" s="141"/>
      <c r="L76" s="141">
        <v>4.5</v>
      </c>
      <c r="M76" s="141"/>
      <c r="N76" s="141"/>
      <c r="O76" s="141">
        <v>4</v>
      </c>
      <c r="P76" s="141"/>
      <c r="Q76" s="141">
        <v>2.5</v>
      </c>
      <c r="R76" s="141"/>
      <c r="S76" s="141"/>
      <c r="T76" s="141"/>
      <c r="U76" s="141"/>
      <c r="V76" s="141"/>
      <c r="W76" s="141"/>
      <c r="X76" s="141"/>
      <c r="Y76" s="141">
        <v>4.5</v>
      </c>
      <c r="Z76" s="141">
        <v>4.5</v>
      </c>
      <c r="AA76" s="141">
        <v>4.5</v>
      </c>
      <c r="AB76" s="15">
        <v>1.5</v>
      </c>
      <c r="AC76" s="147"/>
      <c r="AD76" s="148"/>
      <c r="AE76" s="6">
        <f t="shared" ref="AE76:AE77" si="33">COUNTA(D76:AC76)</f>
        <v>10</v>
      </c>
      <c r="AF76" s="6">
        <f t="shared" ref="AF76:AF77" si="34">SUM(D76:AC76)</f>
        <v>38.5</v>
      </c>
      <c r="AG76" s="74">
        <f t="shared" ref="AG76:AG77" si="35">IF(ISERROR(AF76/AE76),"NIC",AF76/AE76)</f>
        <v>3.85</v>
      </c>
      <c r="AH76" s="6">
        <f t="shared" si="32"/>
        <v>234</v>
      </c>
    </row>
    <row r="77" spans="1:34" x14ac:dyDescent="0.25">
      <c r="A77" s="1" t="s">
        <v>37</v>
      </c>
      <c r="B77" s="71" t="str">
        <f>INDEX(Soupiska!$A$3:$B$33,MATCH(A77,Soupiska!$A$3:$A$33,0),2)</f>
        <v>C</v>
      </c>
      <c r="C77" s="146"/>
      <c r="D77" s="16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5"/>
      <c r="AC77" s="147"/>
      <c r="AD77" s="148"/>
      <c r="AE77" s="6">
        <f t="shared" si="33"/>
        <v>0</v>
      </c>
      <c r="AF77" s="6">
        <f t="shared" si="34"/>
        <v>0</v>
      </c>
      <c r="AG77" s="74" t="str">
        <f t="shared" si="35"/>
        <v>NIC</v>
      </c>
      <c r="AH77" s="6">
        <f t="shared" si="32"/>
        <v>0</v>
      </c>
    </row>
    <row r="78" spans="1:34" x14ac:dyDescent="0.25">
      <c r="A78" s="1" t="s">
        <v>40</v>
      </c>
      <c r="B78" s="71" t="str">
        <f>INDEX(Soupiska!$A$3:$B$33,MATCH(A78,Soupiska!$A$3:$A$33,0),2)</f>
        <v>C</v>
      </c>
      <c r="C78" s="146"/>
      <c r="D78" s="160">
        <v>1</v>
      </c>
      <c r="E78" s="141">
        <v>1.5</v>
      </c>
      <c r="F78" s="141">
        <v>2.5</v>
      </c>
      <c r="G78" s="141">
        <v>1</v>
      </c>
      <c r="H78" s="141"/>
      <c r="I78" s="141">
        <v>2</v>
      </c>
      <c r="J78" s="141">
        <v>3.5</v>
      </c>
      <c r="K78" s="141">
        <v>0</v>
      </c>
      <c r="L78" s="141"/>
      <c r="M78" s="141"/>
      <c r="N78" s="141">
        <v>1</v>
      </c>
      <c r="O78" s="141">
        <v>1.5</v>
      </c>
      <c r="P78" s="141">
        <v>4.5</v>
      </c>
      <c r="Q78" s="141">
        <v>1.5</v>
      </c>
      <c r="R78" s="141"/>
      <c r="S78" s="141"/>
      <c r="T78" s="141"/>
      <c r="U78" s="141"/>
      <c r="V78" s="141"/>
      <c r="W78" s="141"/>
      <c r="X78" s="141"/>
      <c r="Y78" s="141">
        <v>1.5</v>
      </c>
      <c r="Z78" s="141">
        <v>1.5</v>
      </c>
      <c r="AA78" s="141"/>
      <c r="AB78" s="15"/>
      <c r="AC78" s="147"/>
      <c r="AD78" s="148"/>
      <c r="AE78" s="6">
        <f t="shared" si="29"/>
        <v>13</v>
      </c>
      <c r="AF78" s="6">
        <f t="shared" si="30"/>
        <v>23</v>
      </c>
      <c r="AG78" s="74">
        <f t="shared" si="31"/>
        <v>1.7692307692307692</v>
      </c>
      <c r="AH78" s="6">
        <f t="shared" si="32"/>
        <v>196</v>
      </c>
    </row>
    <row r="79" spans="1:34" x14ac:dyDescent="0.25">
      <c r="A79" s="1" t="s">
        <v>42</v>
      </c>
      <c r="B79" s="71" t="str">
        <f>INDEX(Soupiska!$A$3:$B$33,MATCH(A79,Soupiska!$A$3:$A$33,0),2)</f>
        <v>C</v>
      </c>
      <c r="C79" s="146"/>
      <c r="D79" s="160">
        <v>1.5</v>
      </c>
      <c r="E79" s="141">
        <v>2.5</v>
      </c>
      <c r="F79" s="141">
        <v>4.5</v>
      </c>
      <c r="G79" s="141">
        <v>3.5</v>
      </c>
      <c r="H79" s="141">
        <v>2</v>
      </c>
      <c r="I79" s="141">
        <v>3</v>
      </c>
      <c r="J79" s="141">
        <v>2</v>
      </c>
      <c r="K79" s="141">
        <v>1</v>
      </c>
      <c r="L79" s="141">
        <v>3.5</v>
      </c>
      <c r="M79" s="141">
        <v>4.5</v>
      </c>
      <c r="N79" s="141">
        <v>1.5</v>
      </c>
      <c r="O79" s="141"/>
      <c r="P79" s="141">
        <v>1.5</v>
      </c>
      <c r="Q79" s="141"/>
      <c r="R79" s="141"/>
      <c r="S79" s="141"/>
      <c r="T79" s="141"/>
      <c r="U79" s="141"/>
      <c r="V79" s="141"/>
      <c r="W79" s="141"/>
      <c r="X79" s="141"/>
      <c r="Y79" s="141"/>
      <c r="Z79" s="141">
        <v>1.5</v>
      </c>
      <c r="AA79" s="141">
        <v>0</v>
      </c>
      <c r="AB79" s="15">
        <v>0</v>
      </c>
      <c r="AC79" s="147"/>
      <c r="AD79" s="148"/>
      <c r="AE79" s="6">
        <f t="shared" si="29"/>
        <v>15</v>
      </c>
      <c r="AF79" s="6">
        <f t="shared" si="30"/>
        <v>32.5</v>
      </c>
      <c r="AG79" s="74">
        <f t="shared" si="31"/>
        <v>2.1666666666666665</v>
      </c>
      <c r="AH79" s="6">
        <f t="shared" si="32"/>
        <v>250</v>
      </c>
    </row>
    <row r="80" spans="1:34" x14ac:dyDescent="0.25">
      <c r="A80" s="1" t="s">
        <v>43</v>
      </c>
      <c r="B80" s="71" t="str">
        <f>INDEX(Soupiska!$A$3:$B$33,MATCH(A80,Soupiska!$A$3:$A$33,0),2)</f>
        <v>D</v>
      </c>
      <c r="C80" s="146"/>
      <c r="D80" s="16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5"/>
      <c r="AC80" s="147"/>
      <c r="AD80" s="148"/>
      <c r="AE80" s="6">
        <f t="shared" si="29"/>
        <v>0</v>
      </c>
      <c r="AF80" s="6">
        <f t="shared" ref="AF80:AF86" si="36">SUM(D80:AC80)</f>
        <v>0</v>
      </c>
      <c r="AG80" s="74" t="str">
        <f t="shared" si="31"/>
        <v>NIC</v>
      </c>
      <c r="AH80" s="6">
        <f t="shared" si="32"/>
        <v>0</v>
      </c>
    </row>
    <row r="81" spans="1:34" x14ac:dyDescent="0.25">
      <c r="A81" s="1" t="s">
        <v>44</v>
      </c>
      <c r="B81" s="71" t="str">
        <f>INDEX(Soupiska!$A$3:$B$33,MATCH(A81,Soupiska!$A$3:$A$33,0),2)</f>
        <v>C</v>
      </c>
      <c r="C81" s="146"/>
      <c r="D81" s="160">
        <v>3</v>
      </c>
      <c r="E81" s="141">
        <v>4.5</v>
      </c>
      <c r="F81" s="141"/>
      <c r="G81" s="141">
        <v>3.5</v>
      </c>
      <c r="H81" s="141">
        <v>2.5</v>
      </c>
      <c r="I81" s="141">
        <v>4</v>
      </c>
      <c r="J81" s="141">
        <v>2.5</v>
      </c>
      <c r="K81" s="141">
        <v>2</v>
      </c>
      <c r="L81" s="141">
        <v>2.5</v>
      </c>
      <c r="M81" s="141">
        <v>4.5</v>
      </c>
      <c r="N81" s="141">
        <v>3</v>
      </c>
      <c r="O81" s="141">
        <v>1.5</v>
      </c>
      <c r="P81" s="141">
        <v>3.5</v>
      </c>
      <c r="Q81" s="141">
        <v>2.5</v>
      </c>
      <c r="R81" s="141"/>
      <c r="S81" s="141"/>
      <c r="T81" s="141"/>
      <c r="U81" s="141"/>
      <c r="V81" s="141"/>
      <c r="W81" s="141"/>
      <c r="X81" s="141"/>
      <c r="Y81" s="141">
        <v>3.5</v>
      </c>
      <c r="Z81" s="141">
        <v>1.5</v>
      </c>
      <c r="AA81" s="141">
        <v>2.5</v>
      </c>
      <c r="AB81" s="15">
        <v>0.5</v>
      </c>
      <c r="AC81" s="147"/>
      <c r="AD81" s="148"/>
      <c r="AE81" s="6">
        <f t="shared" si="29"/>
        <v>17</v>
      </c>
      <c r="AF81" s="6">
        <f t="shared" si="36"/>
        <v>47.5</v>
      </c>
      <c r="AG81" s="74">
        <f t="shared" si="31"/>
        <v>2.7941176470588234</v>
      </c>
      <c r="AH81" s="6">
        <f t="shared" si="32"/>
        <v>326</v>
      </c>
    </row>
    <row r="82" spans="1:34" x14ac:dyDescent="0.25">
      <c r="A82" s="1" t="s">
        <v>147</v>
      </c>
      <c r="B82" s="71" t="str">
        <f>INDEX(Soupiska!$A$3:$B$33,MATCH(A82,Soupiska!$A$3:$A$33,0),2)</f>
        <v>D</v>
      </c>
      <c r="C82" s="146"/>
      <c r="D82" s="160"/>
      <c r="E82" s="141"/>
      <c r="F82" s="141"/>
      <c r="G82" s="141"/>
      <c r="H82" s="141"/>
      <c r="I82" s="141"/>
      <c r="J82" s="141"/>
      <c r="K82" s="141"/>
      <c r="L82" s="141"/>
      <c r="M82" s="141">
        <v>0</v>
      </c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7"/>
      <c r="AD82" s="148"/>
      <c r="AE82" s="6">
        <f t="shared" ref="AE82" si="37">COUNTA(D82:AC82)</f>
        <v>1</v>
      </c>
      <c r="AF82" s="6">
        <f t="shared" ref="AF82" si="38">SUM(D82:AC82)</f>
        <v>0</v>
      </c>
      <c r="AG82" s="74">
        <f t="shared" ref="AG82" si="39">IF(ISERROR(AF82/AE82),"NIC",AF82/AE82)</f>
        <v>0</v>
      </c>
      <c r="AH82" s="6">
        <f t="shared" ref="AH82" si="40">CEILING((AE82*$M$90)+(AF82*(LOOKUP(B82,$O$89:$R$89,$O$90:$R$90))),1)+AD82</f>
        <v>8</v>
      </c>
    </row>
    <row r="83" spans="1:34" x14ac:dyDescent="0.25">
      <c r="A83" s="1" t="s">
        <v>144</v>
      </c>
      <c r="B83" s="71" t="str">
        <f>INDEX(Soupiska!$A$3:$B$33,MATCH(A83,Soupiska!$A$3:$A$33,0),2)</f>
        <v>D</v>
      </c>
      <c r="C83" s="146"/>
      <c r="D83" s="160"/>
      <c r="E83" s="141"/>
      <c r="F83" s="141">
        <v>1</v>
      </c>
      <c r="G83" s="141"/>
      <c r="H83" s="141"/>
      <c r="I83" s="141"/>
      <c r="J83" s="141"/>
      <c r="K83" s="141"/>
      <c r="L83" s="141"/>
      <c r="M83" s="141"/>
      <c r="N83" s="141">
        <v>0</v>
      </c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7"/>
      <c r="AD83" s="148"/>
      <c r="AE83" s="6">
        <f t="shared" si="29"/>
        <v>2</v>
      </c>
      <c r="AF83" s="6">
        <f t="shared" si="36"/>
        <v>1</v>
      </c>
      <c r="AG83" s="74">
        <f t="shared" si="31"/>
        <v>0.5</v>
      </c>
      <c r="AH83" s="6">
        <f t="shared" si="32"/>
        <v>20</v>
      </c>
    </row>
    <row r="84" spans="1:34" x14ac:dyDescent="0.25">
      <c r="A84" s="1" t="s">
        <v>46</v>
      </c>
      <c r="B84" s="71" t="str">
        <f>INDEX(Soupiska!$A$3:$B$33,MATCH(A84,Soupiska!$A$3:$A$33,0),2)</f>
        <v>C</v>
      </c>
      <c r="C84" s="146"/>
      <c r="D84" s="160">
        <v>0.5</v>
      </c>
      <c r="E84" s="141"/>
      <c r="F84" s="141">
        <v>4.5</v>
      </c>
      <c r="G84" s="141">
        <v>1.5</v>
      </c>
      <c r="H84" s="141">
        <v>1</v>
      </c>
      <c r="I84" s="141">
        <v>2</v>
      </c>
      <c r="J84" s="141">
        <v>1</v>
      </c>
      <c r="K84" s="141">
        <v>0</v>
      </c>
      <c r="L84" s="141">
        <v>1.5</v>
      </c>
      <c r="M84" s="141">
        <v>2.5</v>
      </c>
      <c r="N84" s="141">
        <v>4.5</v>
      </c>
      <c r="O84" s="141">
        <v>0</v>
      </c>
      <c r="P84" s="141">
        <v>3.5</v>
      </c>
      <c r="Q84" s="141">
        <v>1.5</v>
      </c>
      <c r="R84" s="141"/>
      <c r="S84" s="141"/>
      <c r="T84" s="141"/>
      <c r="U84" s="141"/>
      <c r="V84" s="141"/>
      <c r="W84" s="141"/>
      <c r="X84" s="141"/>
      <c r="Y84" s="141">
        <v>1.5</v>
      </c>
      <c r="Z84" s="141"/>
      <c r="AA84" s="141">
        <v>0</v>
      </c>
      <c r="AB84" s="141">
        <v>0</v>
      </c>
      <c r="AC84" s="147"/>
      <c r="AD84" s="148"/>
      <c r="AE84" s="6">
        <f t="shared" ref="AE84" si="41">COUNTA(D84:AC84)</f>
        <v>16</v>
      </c>
      <c r="AF84" s="6">
        <f t="shared" ref="AF84" si="42">SUM(D84:AC84)</f>
        <v>25.5</v>
      </c>
      <c r="AG84" s="74">
        <f t="shared" ref="AG84" si="43">IF(ISERROR(AF84/AE84),"NIC",AF84/AE84)</f>
        <v>1.59375</v>
      </c>
      <c r="AH84" s="6">
        <f t="shared" si="32"/>
        <v>230</v>
      </c>
    </row>
    <row r="85" spans="1:34" x14ac:dyDescent="0.25">
      <c r="A85" s="1" t="s">
        <v>47</v>
      </c>
      <c r="B85" s="71" t="str">
        <f>INDEX(Soupiska!$A$3:$B$33,MATCH(A85,Soupiska!$A$3:$A$33,0),2)</f>
        <v>D</v>
      </c>
      <c r="C85" s="146"/>
      <c r="D85" s="160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7"/>
      <c r="AD85" s="148"/>
      <c r="AE85" s="6">
        <f t="shared" si="29"/>
        <v>0</v>
      </c>
      <c r="AF85" s="6">
        <f t="shared" si="36"/>
        <v>0</v>
      </c>
      <c r="AG85" s="74" t="str">
        <f t="shared" si="31"/>
        <v>NIC</v>
      </c>
      <c r="AH85" s="6">
        <f t="shared" si="32"/>
        <v>0</v>
      </c>
    </row>
    <row r="86" spans="1:34" x14ac:dyDescent="0.25">
      <c r="A86" s="1" t="s">
        <v>48</v>
      </c>
      <c r="B86" s="71" t="str">
        <f>INDEX(Soupiska!$A$3:$B$33,MATCH(A86,Soupiska!$A$3:$A$33,0),2)</f>
        <v>D</v>
      </c>
      <c r="C86" s="146"/>
      <c r="D86" s="160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7"/>
      <c r="AD86" s="148"/>
      <c r="AE86" s="6">
        <f t="shared" si="29"/>
        <v>0</v>
      </c>
      <c r="AF86" s="6">
        <f t="shared" si="36"/>
        <v>0</v>
      </c>
      <c r="AG86" s="74" t="str">
        <f t="shared" si="31"/>
        <v>NIC</v>
      </c>
      <c r="AH86" s="6">
        <f t="shared" si="32"/>
        <v>0</v>
      </c>
    </row>
    <row r="87" spans="1:34" ht="12.75" customHeight="1" thickBot="1" x14ac:dyDescent="0.3">
      <c r="AH87" s="7">
        <f>SUM(AH75:AH86)</f>
        <v>1264</v>
      </c>
    </row>
    <row r="88" spans="1:34" x14ac:dyDescent="0.25">
      <c r="A88" s="256"/>
      <c r="B88" s="257"/>
      <c r="C88" s="144"/>
      <c r="D88" s="193" t="s">
        <v>62</v>
      </c>
      <c r="E88" s="258"/>
      <c r="F88" s="258"/>
      <c r="G88" s="258"/>
      <c r="H88" s="258"/>
      <c r="I88" s="258"/>
      <c r="J88" s="258"/>
      <c r="K88" s="258"/>
      <c r="L88" s="258"/>
      <c r="M88" s="260" t="s">
        <v>61</v>
      </c>
      <c r="N88" s="258"/>
      <c r="O88" s="246" t="s">
        <v>66</v>
      </c>
      <c r="P88" s="176"/>
      <c r="Q88" s="176"/>
      <c r="R88" s="177"/>
      <c r="S88" s="78"/>
      <c r="T88" s="78"/>
    </row>
    <row r="89" spans="1:34" ht="15.75" thickBot="1" x14ac:dyDescent="0.3">
      <c r="A89" s="256"/>
      <c r="B89" s="257"/>
      <c r="C89" s="144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42" t="s">
        <v>86</v>
      </c>
      <c r="P89" s="66" t="s">
        <v>85</v>
      </c>
      <c r="Q89" s="143" t="s">
        <v>83</v>
      </c>
      <c r="R89" s="43" t="s">
        <v>84</v>
      </c>
      <c r="S89" s="52"/>
      <c r="T89" s="52"/>
    </row>
    <row r="90" spans="1:34" x14ac:dyDescent="0.25">
      <c r="A90" s="249"/>
      <c r="B90" s="250"/>
      <c r="C90" s="145"/>
      <c r="D90" s="251" t="s">
        <v>0</v>
      </c>
      <c r="E90" s="252"/>
      <c r="F90" s="252"/>
      <c r="G90" s="252"/>
      <c r="H90" s="252"/>
      <c r="I90" s="252"/>
      <c r="J90" s="252"/>
      <c r="K90" s="252"/>
      <c r="L90" s="253"/>
      <c r="M90" s="254">
        <v>8</v>
      </c>
      <c r="N90" s="255"/>
      <c r="O90" s="35">
        <v>4</v>
      </c>
      <c r="P90" s="15">
        <v>4</v>
      </c>
      <c r="Q90" s="15">
        <v>4</v>
      </c>
      <c r="R90" s="36">
        <v>4</v>
      </c>
      <c r="S90" s="53"/>
      <c r="T90" s="53"/>
    </row>
    <row r="92" spans="1:34" ht="21.75" thickBot="1" x14ac:dyDescent="0.4">
      <c r="A92" s="197" t="s">
        <v>157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</row>
    <row r="93" spans="1:34" s="86" customFormat="1" ht="12" thickBot="1" x14ac:dyDescent="0.25">
      <c r="A93" s="2" t="s">
        <v>36</v>
      </c>
      <c r="B93" s="68" t="s">
        <v>82</v>
      </c>
      <c r="C93" s="68"/>
      <c r="D93" s="3" t="s">
        <v>1</v>
      </c>
      <c r="E93" s="3" t="s">
        <v>2</v>
      </c>
      <c r="F93" s="3" t="s">
        <v>3</v>
      </c>
      <c r="G93" s="3" t="s">
        <v>4</v>
      </c>
      <c r="H93" s="3" t="s">
        <v>5</v>
      </c>
      <c r="I93" s="3" t="s">
        <v>6</v>
      </c>
      <c r="J93" s="3" t="s">
        <v>7</v>
      </c>
      <c r="K93" s="3" t="s">
        <v>8</v>
      </c>
      <c r="L93" s="3" t="s">
        <v>9</v>
      </c>
      <c r="M93" s="3" t="s">
        <v>10</v>
      </c>
      <c r="N93" s="3" t="s">
        <v>11</v>
      </c>
      <c r="O93" s="3" t="s">
        <v>12</v>
      </c>
      <c r="P93" s="3" t="s">
        <v>13</v>
      </c>
      <c r="Q93" s="3" t="s">
        <v>14</v>
      </c>
      <c r="R93" s="3" t="s">
        <v>15</v>
      </c>
      <c r="S93" s="3" t="s">
        <v>16</v>
      </c>
      <c r="T93" s="3" t="s">
        <v>17</v>
      </c>
      <c r="U93" s="3" t="s">
        <v>18</v>
      </c>
      <c r="V93" s="3" t="s">
        <v>19</v>
      </c>
      <c r="W93" s="3" t="s">
        <v>20</v>
      </c>
      <c r="X93" s="4" t="s">
        <v>21</v>
      </c>
      <c r="Y93" s="3" t="s">
        <v>22</v>
      </c>
      <c r="Z93" s="3" t="s">
        <v>97</v>
      </c>
      <c r="AA93" s="3" t="s">
        <v>97</v>
      </c>
      <c r="AB93" s="3" t="s">
        <v>98</v>
      </c>
      <c r="AC93" s="70" t="s">
        <v>98</v>
      </c>
      <c r="AD93" s="69" t="s">
        <v>58</v>
      </c>
      <c r="AE93" s="72" t="s">
        <v>99</v>
      </c>
      <c r="AF93" s="72" t="s">
        <v>95</v>
      </c>
      <c r="AG93" s="73" t="s">
        <v>100</v>
      </c>
      <c r="AH93" s="72" t="s">
        <v>49</v>
      </c>
    </row>
    <row r="94" spans="1:34" x14ac:dyDescent="0.25">
      <c r="A94" s="1" t="s">
        <v>143</v>
      </c>
      <c r="B94" s="71" t="str">
        <f>INDEX(Soupiska!$A$3:$B$33,MATCH(A94,Soupiska!$A$3:$A$33,0),2)</f>
        <v>D</v>
      </c>
      <c r="C94" s="146"/>
      <c r="D94" s="141"/>
      <c r="E94" s="141"/>
      <c r="F94" s="141"/>
      <c r="G94" s="141"/>
      <c r="H94" s="141"/>
      <c r="I94" s="141"/>
      <c r="J94" s="141">
        <v>0</v>
      </c>
      <c r="K94" s="141"/>
      <c r="L94" s="141"/>
      <c r="M94" s="141"/>
      <c r="N94" s="141"/>
      <c r="O94" s="141">
        <v>1</v>
      </c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7"/>
      <c r="AD94" s="148"/>
      <c r="AE94" s="6">
        <f t="shared" ref="AE94:AE107" si="44">COUNTA(D94:AC94)</f>
        <v>2</v>
      </c>
      <c r="AF94" s="6">
        <f t="shared" ref="AF94:AF97" si="45">SUM(D94:AC94)</f>
        <v>1</v>
      </c>
      <c r="AG94" s="74">
        <f t="shared" ref="AG94:AG107" si="46">IF(ISERROR(AF94/AE94),"NIC",AF94/AE94)</f>
        <v>0.5</v>
      </c>
      <c r="AH94" s="6">
        <f t="shared" ref="AH94:AH100" si="47">CEILING((AE94*$M$111)+(AF94*(LOOKUP(B94,$O$110:$R$110,$O$111:$R$111))),1)+AD94</f>
        <v>20</v>
      </c>
    </row>
    <row r="95" spans="1:34" x14ac:dyDescent="0.25">
      <c r="A95" s="1" t="s">
        <v>142</v>
      </c>
      <c r="B95" s="71" t="str">
        <f>INDEX(Soupiska!$A$3:$B$33,MATCH(A95,Soupiska!$A$3:$A$33,0),2)</f>
        <v>D</v>
      </c>
      <c r="C95" s="146"/>
      <c r="D95" s="141">
        <v>1</v>
      </c>
      <c r="E95" s="141">
        <v>2</v>
      </c>
      <c r="F95" s="141">
        <v>3.5</v>
      </c>
      <c r="G95" s="141">
        <v>1</v>
      </c>
      <c r="H95" s="141">
        <v>2</v>
      </c>
      <c r="I95" s="141">
        <v>2</v>
      </c>
      <c r="J95" s="141">
        <v>2</v>
      </c>
      <c r="K95" s="141">
        <v>1</v>
      </c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7"/>
      <c r="AD95" s="148"/>
      <c r="AE95" s="6">
        <f t="shared" ref="AE95" si="48">COUNTA(D95:AC95)</f>
        <v>8</v>
      </c>
      <c r="AF95" s="6">
        <f t="shared" ref="AF95" si="49">SUM(D95:AC95)</f>
        <v>14.5</v>
      </c>
      <c r="AG95" s="74">
        <f t="shared" ref="AG95" si="50">IF(ISERROR(AF95/AE95),"NIC",AF95/AE95)</f>
        <v>1.8125</v>
      </c>
      <c r="AH95" s="6">
        <f t="shared" si="47"/>
        <v>122</v>
      </c>
    </row>
    <row r="96" spans="1:34" x14ac:dyDescent="0.25">
      <c r="A96" s="1" t="s">
        <v>38</v>
      </c>
      <c r="B96" s="71" t="str">
        <f>INDEX(Soupiska!$A$3:$B$33,MATCH(A96,Soupiska!$A$3:$A$33,0),2)</f>
        <v>D</v>
      </c>
      <c r="C96" s="146"/>
      <c r="D96" s="141">
        <v>1</v>
      </c>
      <c r="E96" s="141">
        <v>1</v>
      </c>
      <c r="F96" s="141"/>
      <c r="G96" s="141">
        <v>2</v>
      </c>
      <c r="H96" s="141">
        <v>1.5</v>
      </c>
      <c r="I96" s="141">
        <v>4</v>
      </c>
      <c r="J96" s="141">
        <v>2.5</v>
      </c>
      <c r="K96" s="141">
        <v>1</v>
      </c>
      <c r="L96" s="141">
        <v>1.5</v>
      </c>
      <c r="M96" s="141">
        <v>3.5</v>
      </c>
      <c r="N96" s="141">
        <v>1</v>
      </c>
      <c r="O96" s="141">
        <v>2</v>
      </c>
      <c r="P96" s="141">
        <v>2</v>
      </c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7"/>
      <c r="AD96" s="148"/>
      <c r="AE96" s="6">
        <f t="shared" si="44"/>
        <v>12</v>
      </c>
      <c r="AF96" s="6">
        <f t="shared" si="45"/>
        <v>23</v>
      </c>
      <c r="AG96" s="74">
        <f t="shared" si="46"/>
        <v>1.9166666666666667</v>
      </c>
      <c r="AH96" s="6">
        <f t="shared" si="47"/>
        <v>188</v>
      </c>
    </row>
    <row r="97" spans="1:34" x14ac:dyDescent="0.25">
      <c r="A97" s="1" t="s">
        <v>40</v>
      </c>
      <c r="B97" s="71" t="str">
        <f>INDEX(Soupiska!$A$3:$B$33,MATCH(A97,Soupiska!$A$3:$A$33,0),2)</f>
        <v>C</v>
      </c>
      <c r="C97" s="146"/>
      <c r="D97" s="141">
        <v>3</v>
      </c>
      <c r="E97" s="141">
        <v>4.5</v>
      </c>
      <c r="F97" s="141">
        <v>2</v>
      </c>
      <c r="G97" s="141"/>
      <c r="H97" s="141">
        <v>3.5</v>
      </c>
      <c r="I97" s="141">
        <v>4</v>
      </c>
      <c r="J97" s="141"/>
      <c r="K97" s="141"/>
      <c r="L97" s="141">
        <v>4</v>
      </c>
      <c r="M97" s="141">
        <v>4</v>
      </c>
      <c r="N97" s="141">
        <v>4.5</v>
      </c>
      <c r="O97" s="141"/>
      <c r="P97" s="141">
        <v>4.5</v>
      </c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7"/>
      <c r="AD97" s="148"/>
      <c r="AE97" s="6">
        <f t="shared" si="44"/>
        <v>9</v>
      </c>
      <c r="AF97" s="6">
        <f t="shared" si="45"/>
        <v>34</v>
      </c>
      <c r="AG97" s="74">
        <f t="shared" si="46"/>
        <v>3.7777777777777777</v>
      </c>
      <c r="AH97" s="6">
        <f t="shared" si="47"/>
        <v>208</v>
      </c>
    </row>
    <row r="98" spans="1:34" x14ac:dyDescent="0.25">
      <c r="A98" s="1" t="s">
        <v>151</v>
      </c>
      <c r="B98" s="71" t="str">
        <f>INDEX(Soupiska!$A$3:$B$33,MATCH(A98,Soupiska!$A$3:$A$33,0),2)</f>
        <v>D</v>
      </c>
      <c r="C98" s="146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7"/>
      <c r="AD98" s="148"/>
      <c r="AE98" s="6">
        <f t="shared" si="44"/>
        <v>0</v>
      </c>
      <c r="AF98" s="6">
        <f t="shared" ref="AF98" si="51">SUM(D98:AC98)</f>
        <v>0</v>
      </c>
      <c r="AG98" s="74" t="str">
        <f t="shared" si="46"/>
        <v>NIC</v>
      </c>
      <c r="AH98" s="6">
        <f t="shared" si="47"/>
        <v>0</v>
      </c>
    </row>
    <row r="99" spans="1:34" x14ac:dyDescent="0.25">
      <c r="A99" s="1" t="s">
        <v>145</v>
      </c>
      <c r="B99" s="71" t="str">
        <f>INDEX(Soupiska!$A$3:$B$33,MATCH(A99,Soupiska!$A$3:$A$33,0),2)</f>
        <v>D</v>
      </c>
      <c r="C99" s="146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7"/>
      <c r="AD99" s="148"/>
      <c r="AE99" s="6">
        <f t="shared" ref="AE99" si="52">COUNTA(D99:AC99)</f>
        <v>0</v>
      </c>
      <c r="AF99" s="6">
        <f t="shared" ref="AF99" si="53">SUM(D99:AC99)</f>
        <v>0</v>
      </c>
      <c r="AG99" s="74" t="str">
        <f t="shared" ref="AG99" si="54">IF(ISERROR(AF99/AE99),"NIC",AF99/AE99)</f>
        <v>NIC</v>
      </c>
      <c r="AH99" s="6">
        <f t="shared" si="47"/>
        <v>0</v>
      </c>
    </row>
    <row r="100" spans="1:34" x14ac:dyDescent="0.25">
      <c r="A100" s="1" t="s">
        <v>43</v>
      </c>
      <c r="B100" s="71" t="str">
        <f>INDEX(Soupiska!$A$3:$B$33,MATCH(A100,Soupiska!$A$3:$A$33,0),2)</f>
        <v>D</v>
      </c>
      <c r="C100" s="146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7"/>
      <c r="AD100" s="148"/>
      <c r="AE100" s="6">
        <f t="shared" si="44"/>
        <v>0</v>
      </c>
      <c r="AF100" s="6">
        <f t="shared" ref="AF100:AF107" si="55">SUM(D100:AC100)</f>
        <v>0</v>
      </c>
      <c r="AG100" s="74" t="str">
        <f t="shared" si="46"/>
        <v>NIC</v>
      </c>
      <c r="AH100" s="6">
        <f t="shared" si="47"/>
        <v>0</v>
      </c>
    </row>
    <row r="101" spans="1:34" x14ac:dyDescent="0.25">
      <c r="A101" s="1" t="s">
        <v>147</v>
      </c>
      <c r="B101" s="71" t="str">
        <f>INDEX(Soupiska!$A$3:$B$33,MATCH(A101,Soupiska!$A$3:$A$33,0),2)</f>
        <v>D</v>
      </c>
      <c r="C101" s="146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>
        <v>0</v>
      </c>
      <c r="N101" s="141"/>
      <c r="O101" s="141"/>
      <c r="P101" s="141"/>
      <c r="Q101" s="141">
        <v>0</v>
      </c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7"/>
      <c r="AD101" s="148"/>
      <c r="AE101" s="6">
        <f t="shared" si="44"/>
        <v>2</v>
      </c>
      <c r="AF101" s="6">
        <f t="shared" si="55"/>
        <v>0</v>
      </c>
      <c r="AG101" s="74">
        <f t="shared" si="46"/>
        <v>0</v>
      </c>
      <c r="AH101" s="6">
        <f t="shared" ref="AH101" si="56">CEILING((AE101*$M$111)+(AF101*(LOOKUP(B101,$O$110:$R$110,$O$111:$R$111))),1)+AD101</f>
        <v>16</v>
      </c>
    </row>
    <row r="102" spans="1:34" x14ac:dyDescent="0.25">
      <c r="A102" s="1" t="s">
        <v>144</v>
      </c>
      <c r="B102" s="71" t="str">
        <f>INDEX(Soupiska!$A$3:$B$33,MATCH(A102,Soupiska!$A$3:$A$33,0),2)</f>
        <v>D</v>
      </c>
      <c r="C102" s="146"/>
      <c r="D102" s="141"/>
      <c r="E102" s="141"/>
      <c r="F102" s="141">
        <v>0</v>
      </c>
      <c r="G102" s="141"/>
      <c r="H102" s="141"/>
      <c r="I102" s="141"/>
      <c r="J102" s="141"/>
      <c r="K102" s="141"/>
      <c r="L102" s="141"/>
      <c r="M102" s="141"/>
      <c r="N102" s="141"/>
      <c r="O102" s="141">
        <v>0</v>
      </c>
      <c r="P102" s="141"/>
      <c r="Q102" s="141">
        <v>0</v>
      </c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7"/>
      <c r="AD102" s="148"/>
      <c r="AE102" s="6">
        <f t="shared" ref="AE102" si="57">COUNTA(D102:AC102)</f>
        <v>3</v>
      </c>
      <c r="AF102" s="6">
        <f t="shared" ref="AF102" si="58">SUM(D102:AC102)</f>
        <v>0</v>
      </c>
      <c r="AG102" s="74">
        <f t="shared" ref="AG102" si="59">IF(ISERROR(AF102/AE102),"NIC",AF102/AE102)</f>
        <v>0</v>
      </c>
      <c r="AH102" s="6">
        <f t="shared" ref="AH102" si="60">CEILING((AE102*$M$111)+(AF102*(LOOKUP(B102,$O$110:$R$110,$O$111:$R$111))),1)+AD102</f>
        <v>24</v>
      </c>
    </row>
    <row r="103" spans="1:34" x14ac:dyDescent="0.25">
      <c r="A103" s="1" t="s">
        <v>141</v>
      </c>
      <c r="B103" s="71" t="str">
        <f>INDEX(Soupiska!$A$3:$B$33,MATCH(A103,Soupiska!$A$3:$A$33,0),2)</f>
        <v>D</v>
      </c>
      <c r="C103" s="146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7"/>
      <c r="AD103" s="148"/>
      <c r="AE103" s="6">
        <f t="shared" si="44"/>
        <v>0</v>
      </c>
      <c r="AF103" s="6">
        <f t="shared" si="55"/>
        <v>0</v>
      </c>
      <c r="AG103" s="74" t="str">
        <f t="shared" si="46"/>
        <v>NIC</v>
      </c>
      <c r="AH103" s="6">
        <f>CEILING((AE103*$M$111)+(AF103*(LOOKUP(B103,$O$110:$R$110,$O$111:$R$111))),1)+AD103</f>
        <v>0</v>
      </c>
    </row>
    <row r="104" spans="1:34" x14ac:dyDescent="0.25">
      <c r="A104" s="1" t="s">
        <v>140</v>
      </c>
      <c r="B104" s="71" t="str">
        <f>INDEX(Soupiska!$A$3:$B$33,MATCH(A104,Soupiska!$A$3:$A$33,0),2)</f>
        <v>D</v>
      </c>
      <c r="C104" s="146"/>
      <c r="D104" s="141"/>
      <c r="E104" s="141"/>
      <c r="F104" s="141">
        <v>3</v>
      </c>
      <c r="G104" s="141">
        <v>2</v>
      </c>
      <c r="H104" s="141"/>
      <c r="I104" s="141">
        <v>1</v>
      </c>
      <c r="J104" s="141">
        <v>1.5</v>
      </c>
      <c r="K104" s="141">
        <v>0</v>
      </c>
      <c r="L104" s="141">
        <v>0.5</v>
      </c>
      <c r="M104" s="141"/>
      <c r="N104" s="141">
        <v>0</v>
      </c>
      <c r="O104" s="141">
        <v>1</v>
      </c>
      <c r="P104" s="141"/>
      <c r="Q104" s="141">
        <v>1.5</v>
      </c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7"/>
      <c r="AD104" s="148"/>
      <c r="AE104" s="6">
        <f t="shared" si="44"/>
        <v>9</v>
      </c>
      <c r="AF104" s="6">
        <f t="shared" si="55"/>
        <v>10.5</v>
      </c>
      <c r="AG104" s="74">
        <f t="shared" si="46"/>
        <v>1.1666666666666667</v>
      </c>
      <c r="AH104" s="6">
        <f>CEILING((AE104*$M$111)+(AF104*(LOOKUP(B104,$O$110:$R$110,$O$111:$R$111))),1)+AD104</f>
        <v>114</v>
      </c>
    </row>
    <row r="105" spans="1:34" x14ac:dyDescent="0.25">
      <c r="A105" s="1" t="s">
        <v>46</v>
      </c>
      <c r="B105" s="71" t="str">
        <f>INDEX(Soupiska!$A$3:$B$33,MATCH(A105,Soupiska!$A$3:$A$33,0),2)</f>
        <v>C</v>
      </c>
      <c r="C105" s="146"/>
      <c r="D105" s="141"/>
      <c r="E105" s="141"/>
      <c r="F105" s="141"/>
      <c r="G105" s="141"/>
      <c r="H105" s="141"/>
      <c r="I105" s="141"/>
      <c r="J105" s="141"/>
      <c r="K105" s="141"/>
      <c r="L105" s="141">
        <v>2</v>
      </c>
      <c r="M105" s="141">
        <v>1</v>
      </c>
      <c r="N105" s="141">
        <v>2</v>
      </c>
      <c r="O105" s="141"/>
      <c r="P105" s="141">
        <v>3.5</v>
      </c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7"/>
      <c r="AD105" s="148"/>
      <c r="AE105" s="6">
        <f t="shared" si="44"/>
        <v>4</v>
      </c>
      <c r="AF105" s="6">
        <f t="shared" si="55"/>
        <v>8.5</v>
      </c>
      <c r="AG105" s="74">
        <f t="shared" si="46"/>
        <v>2.125</v>
      </c>
      <c r="AH105" s="6">
        <f>CEILING((AE105*$M$111)+(AF105*(LOOKUP(B105,$O$110:$R$110,$O$111:$R$111))),1)+AD105</f>
        <v>66</v>
      </c>
    </row>
    <row r="106" spans="1:34" x14ac:dyDescent="0.25">
      <c r="A106" s="1" t="s">
        <v>47</v>
      </c>
      <c r="B106" s="71" t="str">
        <f>INDEX(Soupiska!$A$3:$B$33,MATCH(A106,Soupiska!$A$3:$A$33,0),2)</f>
        <v>D</v>
      </c>
      <c r="C106" s="146"/>
      <c r="D106" s="141"/>
      <c r="E106" s="141"/>
      <c r="F106" s="141"/>
      <c r="G106" s="141"/>
      <c r="H106" s="141"/>
      <c r="I106" s="141"/>
      <c r="J106" s="141">
        <v>1</v>
      </c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7"/>
      <c r="AD106" s="148"/>
      <c r="AE106" s="6">
        <f t="shared" si="44"/>
        <v>1</v>
      </c>
      <c r="AF106" s="6">
        <f t="shared" si="55"/>
        <v>1</v>
      </c>
      <c r="AG106" s="74">
        <f t="shared" si="46"/>
        <v>1</v>
      </c>
      <c r="AH106" s="6">
        <f>CEILING((AE106*$M$111)+(AF106*(LOOKUP(B106,$O$110:$R$110,$O$111:$R$111))),1)+AD106</f>
        <v>12</v>
      </c>
    </row>
    <row r="107" spans="1:34" x14ac:dyDescent="0.25">
      <c r="A107" s="1" t="s">
        <v>48</v>
      </c>
      <c r="B107" s="71" t="str">
        <f>INDEX(Soupiska!$A$3:$B$33,MATCH(A107,Soupiska!$A$3:$A$33,0),2)</f>
        <v>D</v>
      </c>
      <c r="C107" s="146"/>
      <c r="D107" s="141">
        <v>1</v>
      </c>
      <c r="E107" s="141">
        <v>1.5</v>
      </c>
      <c r="F107" s="141">
        <v>3.5</v>
      </c>
      <c r="G107" s="141">
        <v>0</v>
      </c>
      <c r="H107" s="141">
        <v>1</v>
      </c>
      <c r="I107" s="141"/>
      <c r="J107" s="141"/>
      <c r="K107" s="141"/>
      <c r="L107" s="141">
        <v>0</v>
      </c>
      <c r="M107" s="141">
        <v>0.5</v>
      </c>
      <c r="N107" s="141">
        <v>1.5</v>
      </c>
      <c r="O107" s="141"/>
      <c r="P107" s="141">
        <v>0</v>
      </c>
      <c r="Q107" s="141">
        <v>0.5</v>
      </c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7"/>
      <c r="AD107" s="148"/>
      <c r="AE107" s="6">
        <f t="shared" si="44"/>
        <v>10</v>
      </c>
      <c r="AF107" s="6">
        <f t="shared" si="55"/>
        <v>9.5</v>
      </c>
      <c r="AG107" s="74">
        <f t="shared" si="46"/>
        <v>0.95</v>
      </c>
      <c r="AH107" s="6">
        <f>CEILING((AE107*$M$111)+(AF107*(LOOKUP(B107,$O$110:$R$110,$O$111:$R$111))),1)+AD107</f>
        <v>118</v>
      </c>
    </row>
    <row r="108" spans="1:34" ht="14.25" customHeight="1" thickBot="1" x14ac:dyDescent="0.3">
      <c r="AH108" s="7">
        <f>SUM(AH94:AH107)</f>
        <v>888</v>
      </c>
    </row>
    <row r="109" spans="1:34" x14ac:dyDescent="0.25">
      <c r="A109" s="256"/>
      <c r="B109" s="257"/>
      <c r="C109" s="144"/>
      <c r="D109" s="193" t="s">
        <v>62</v>
      </c>
      <c r="E109" s="258"/>
      <c r="F109" s="258"/>
      <c r="G109" s="258"/>
      <c r="H109" s="258"/>
      <c r="I109" s="258"/>
      <c r="J109" s="258"/>
      <c r="K109" s="258"/>
      <c r="L109" s="258"/>
      <c r="M109" s="260" t="s">
        <v>61</v>
      </c>
      <c r="N109" s="258"/>
      <c r="O109" s="246" t="s">
        <v>66</v>
      </c>
      <c r="P109" s="176"/>
      <c r="Q109" s="176"/>
      <c r="R109" s="177"/>
      <c r="S109" s="78"/>
      <c r="T109" s="78"/>
    </row>
    <row r="110" spans="1:34" ht="15.75" thickBot="1" x14ac:dyDescent="0.3">
      <c r="A110" s="256"/>
      <c r="B110" s="257"/>
      <c r="C110" s="144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42" t="s">
        <v>86</v>
      </c>
      <c r="P110" s="66" t="s">
        <v>85</v>
      </c>
      <c r="Q110" s="143" t="s">
        <v>83</v>
      </c>
      <c r="R110" s="43" t="s">
        <v>84</v>
      </c>
      <c r="S110" s="52"/>
      <c r="T110" s="52"/>
    </row>
    <row r="111" spans="1:34" x14ac:dyDescent="0.25">
      <c r="A111" s="249"/>
      <c r="B111" s="250"/>
      <c r="C111" s="145"/>
      <c r="D111" s="251" t="s">
        <v>133</v>
      </c>
      <c r="E111" s="252"/>
      <c r="F111" s="252"/>
      <c r="G111" s="252"/>
      <c r="H111" s="252"/>
      <c r="I111" s="252"/>
      <c r="J111" s="252"/>
      <c r="K111" s="252"/>
      <c r="L111" s="253"/>
      <c r="M111" s="254">
        <v>8</v>
      </c>
      <c r="N111" s="255"/>
      <c r="O111" s="35">
        <v>4</v>
      </c>
      <c r="P111" s="15">
        <v>4</v>
      </c>
      <c r="Q111" s="15">
        <v>4</v>
      </c>
      <c r="R111" s="36">
        <v>4</v>
      </c>
      <c r="S111" s="53"/>
      <c r="T111" s="53"/>
    </row>
  </sheetData>
  <sortState ref="A3:AE35">
    <sortCondition ref="A3:A35"/>
  </sortState>
  <mergeCells count="33">
    <mergeCell ref="A1:AE1"/>
    <mergeCell ref="A35:AH35"/>
    <mergeCell ref="A51:B52"/>
    <mergeCell ref="D51:L52"/>
    <mergeCell ref="M51:N52"/>
    <mergeCell ref="O51:R51"/>
    <mergeCell ref="O88:R88"/>
    <mergeCell ref="A73:AH73"/>
    <mergeCell ref="A53:B53"/>
    <mergeCell ref="D53:L53"/>
    <mergeCell ref="M53:N53"/>
    <mergeCell ref="A71:B71"/>
    <mergeCell ref="D71:L71"/>
    <mergeCell ref="M71:N71"/>
    <mergeCell ref="A88:B89"/>
    <mergeCell ref="D88:L89"/>
    <mergeCell ref="M88:N89"/>
    <mergeCell ref="A55:AH55"/>
    <mergeCell ref="A69:B70"/>
    <mergeCell ref="D69:L70"/>
    <mergeCell ref="M69:N70"/>
    <mergeCell ref="O69:R69"/>
    <mergeCell ref="A111:B111"/>
    <mergeCell ref="D111:L111"/>
    <mergeCell ref="M111:N111"/>
    <mergeCell ref="A90:B90"/>
    <mergeCell ref="D90:L90"/>
    <mergeCell ref="M90:N90"/>
    <mergeCell ref="A92:AH92"/>
    <mergeCell ref="A109:B110"/>
    <mergeCell ref="D109:L110"/>
    <mergeCell ref="M109:N110"/>
    <mergeCell ref="O109:R109"/>
  </mergeCells>
  <dataValidations count="1">
    <dataValidation showInputMessage="1" showErrorMessage="1" promptTitle="Upozornění !!!" sqref="A3:C33 A75:C86 A57:C67 A94:C107 A37:C49"/>
  </dataValidations>
  <pageMargins left="0.7" right="0.7" top="0.78740157499999996" bottom="0.78740157499999996" header="0.3" footer="0.3"/>
  <pageSetup paperSize="9" orientation="portrait" verticalDpi="0" r:id="rId1"/>
  <ignoredErrors>
    <ignoredError sqref="AF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I32" sqref="I32"/>
    </sheetView>
  </sheetViews>
  <sheetFormatPr defaultRowHeight="15" x14ac:dyDescent="0.25"/>
  <cols>
    <col min="1" max="1" width="19.42578125" customWidth="1"/>
    <col min="2" max="2" width="4.7109375" customWidth="1"/>
    <col min="3" max="11" width="2.7109375" customWidth="1"/>
    <col min="12" max="12" width="6.7109375" customWidth="1"/>
    <col min="13" max="13" width="5.7109375" customWidth="1"/>
    <col min="14" max="15" width="5.7109375" style="7" customWidth="1"/>
    <col min="16" max="16" width="8.7109375" style="7" customWidth="1"/>
  </cols>
  <sheetData>
    <row r="1" spans="1:16" ht="21.75" thickBot="1" x14ac:dyDescent="0.4">
      <c r="A1" s="197" t="s">
        <v>103</v>
      </c>
      <c r="B1" s="197"/>
      <c r="C1" s="197"/>
      <c r="D1" s="197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s="92" customFormat="1" ht="12.75" thickBot="1" x14ac:dyDescent="0.25">
      <c r="A2" s="88" t="s">
        <v>36</v>
      </c>
      <c r="B2" s="89" t="s">
        <v>82</v>
      </c>
      <c r="C2" s="89" t="s">
        <v>101</v>
      </c>
      <c r="D2" s="89" t="s">
        <v>102</v>
      </c>
      <c r="E2" s="90" t="s">
        <v>106</v>
      </c>
      <c r="F2" s="90" t="s">
        <v>1</v>
      </c>
      <c r="G2" s="90" t="s">
        <v>2</v>
      </c>
      <c r="H2" s="90" t="s">
        <v>3</v>
      </c>
      <c r="I2" s="90" t="s">
        <v>4</v>
      </c>
      <c r="J2" s="90" t="s">
        <v>98</v>
      </c>
      <c r="K2" s="91" t="s">
        <v>98</v>
      </c>
      <c r="L2" s="87" t="s">
        <v>58</v>
      </c>
      <c r="M2" s="93" t="s">
        <v>99</v>
      </c>
      <c r="N2" s="93" t="s">
        <v>95</v>
      </c>
      <c r="O2" s="94" t="s">
        <v>100</v>
      </c>
      <c r="P2" s="93" t="s">
        <v>49</v>
      </c>
    </row>
    <row r="3" spans="1:16" x14ac:dyDescent="0.25">
      <c r="A3" s="96" t="s">
        <v>143</v>
      </c>
      <c r="B3" s="71" t="str">
        <f>INDEX(Soupiska!$A$3:$B$33,MATCH(A3,Soupiska!$A$3:$A$33,0),2)</f>
        <v>D</v>
      </c>
      <c r="C3" s="75"/>
      <c r="D3" s="19"/>
      <c r="E3" s="15"/>
      <c r="F3" s="15"/>
      <c r="G3" s="15"/>
      <c r="H3" s="15"/>
      <c r="I3" s="15"/>
      <c r="J3" s="15"/>
      <c r="K3" s="17"/>
      <c r="L3" s="34"/>
      <c r="M3" s="6">
        <f t="shared" ref="M3:M33" si="0">COUNTA(C3:K3)</f>
        <v>0</v>
      </c>
      <c r="N3" s="6">
        <f t="shared" ref="N3:N33" si="1">SUM(C3:K3)</f>
        <v>0</v>
      </c>
      <c r="O3" s="74" t="str">
        <f t="shared" ref="O3:O33" si="2">IF(ISERROR(N3/M3),"NIC",N3/M3)</f>
        <v>NIC</v>
      </c>
      <c r="P3" s="6">
        <f t="shared" ref="P3:P33" si="3">CEILING(SUM((M3*$C$37)+(N3*(LOOKUP(B3,$D$36:$G$36,$D$37:$G$37)))),1)</f>
        <v>0</v>
      </c>
    </row>
    <row r="4" spans="1:16" x14ac:dyDescent="0.25">
      <c r="A4" s="96" t="s">
        <v>155</v>
      </c>
      <c r="B4" s="71" t="s">
        <v>84</v>
      </c>
      <c r="C4" s="75"/>
      <c r="D4" s="19"/>
      <c r="E4" s="15"/>
      <c r="F4" s="15"/>
      <c r="G4" s="15"/>
      <c r="H4" s="15"/>
      <c r="I4" s="15"/>
      <c r="J4" s="15"/>
      <c r="K4" s="17"/>
      <c r="L4" s="34"/>
      <c r="M4" s="6">
        <f t="shared" si="0"/>
        <v>0</v>
      </c>
      <c r="N4" s="6">
        <f t="shared" si="1"/>
        <v>0</v>
      </c>
      <c r="O4" s="74" t="str">
        <f t="shared" ref="O4" si="4">IF(ISERROR(N4/M4),"NIC",N4/M4)</f>
        <v>NIC</v>
      </c>
      <c r="P4" s="6">
        <f t="shared" si="3"/>
        <v>0</v>
      </c>
    </row>
    <row r="5" spans="1:16" x14ac:dyDescent="0.25">
      <c r="A5" s="96" t="s">
        <v>153</v>
      </c>
      <c r="B5" s="71" t="str">
        <f>INDEX(Soupiska!$A$3:$B$33,MATCH(A5,Soupiska!$A$3:$A$33,0),2)</f>
        <v>C</v>
      </c>
      <c r="C5" s="75"/>
      <c r="D5" s="19">
        <v>0</v>
      </c>
      <c r="E5" s="15">
        <v>0</v>
      </c>
      <c r="F5" s="15">
        <v>1</v>
      </c>
      <c r="G5" s="15"/>
      <c r="H5" s="15"/>
      <c r="I5" s="15"/>
      <c r="J5" s="15"/>
      <c r="K5" s="17"/>
      <c r="L5" s="34"/>
      <c r="M5" s="6">
        <f t="shared" si="0"/>
        <v>3</v>
      </c>
      <c r="N5" s="6">
        <f t="shared" si="1"/>
        <v>1</v>
      </c>
      <c r="O5" s="74">
        <f t="shared" si="2"/>
        <v>0.33333333333333331</v>
      </c>
      <c r="P5" s="6">
        <f t="shared" si="3"/>
        <v>19</v>
      </c>
    </row>
    <row r="6" spans="1:16" x14ac:dyDescent="0.25">
      <c r="A6" s="96" t="s">
        <v>107</v>
      </c>
      <c r="B6" s="71" t="str">
        <f>INDEX(Soupiska!$A$3:$B$33,MATCH(A6,Soupiska!$A$3:$A$33,0),2)</f>
        <v>B</v>
      </c>
      <c r="C6" s="75"/>
      <c r="D6" s="19">
        <v>0</v>
      </c>
      <c r="E6" s="15"/>
      <c r="F6" s="15"/>
      <c r="G6" s="15"/>
      <c r="H6" s="15"/>
      <c r="I6" s="15"/>
      <c r="J6" s="15"/>
      <c r="K6" s="17"/>
      <c r="L6" s="34"/>
      <c r="M6" s="6">
        <f t="shared" si="0"/>
        <v>1</v>
      </c>
      <c r="N6" s="6">
        <f t="shared" si="1"/>
        <v>0</v>
      </c>
      <c r="O6" s="74">
        <f t="shared" si="2"/>
        <v>0</v>
      </c>
      <c r="P6" s="6">
        <f t="shared" si="3"/>
        <v>5</v>
      </c>
    </row>
    <row r="7" spans="1:16" x14ac:dyDescent="0.25">
      <c r="A7" s="96" t="s">
        <v>142</v>
      </c>
      <c r="B7" s="71" t="str">
        <f>INDEX(Soupiska!$A$3:$B$33,MATCH(A7,Soupiska!$A$3:$A$33,0),2)</f>
        <v>D</v>
      </c>
      <c r="C7" s="75"/>
      <c r="D7" s="19"/>
      <c r="E7" s="15"/>
      <c r="F7" s="15"/>
      <c r="G7" s="15"/>
      <c r="H7" s="15"/>
      <c r="I7" s="15"/>
      <c r="J7" s="15"/>
      <c r="K7" s="17"/>
      <c r="L7" s="34"/>
      <c r="M7" s="6">
        <f t="shared" si="0"/>
        <v>0</v>
      </c>
      <c r="N7" s="6">
        <f t="shared" si="1"/>
        <v>0</v>
      </c>
      <c r="O7" s="74" t="str">
        <f t="shared" si="2"/>
        <v>NIC</v>
      </c>
      <c r="P7" s="6">
        <f t="shared" si="3"/>
        <v>0</v>
      </c>
    </row>
    <row r="8" spans="1:16" x14ac:dyDescent="0.25">
      <c r="A8" s="96" t="s">
        <v>37</v>
      </c>
      <c r="B8" s="71" t="str">
        <f>INDEX(Soupiska!$A$3:$B$33,MATCH(A8,Soupiska!$A$3:$A$33,0),2)</f>
        <v>C</v>
      </c>
      <c r="C8" s="75"/>
      <c r="D8" s="19"/>
      <c r="E8" s="15"/>
      <c r="F8" s="15"/>
      <c r="G8" s="15"/>
      <c r="H8" s="15"/>
      <c r="I8" s="15"/>
      <c r="J8" s="15"/>
      <c r="K8" s="17"/>
      <c r="L8" s="34"/>
      <c r="M8" s="6">
        <f t="shared" si="0"/>
        <v>0</v>
      </c>
      <c r="N8" s="6">
        <f t="shared" si="1"/>
        <v>0</v>
      </c>
      <c r="O8" s="74" t="str">
        <f t="shared" si="2"/>
        <v>NIC</v>
      </c>
      <c r="P8" s="6">
        <f t="shared" si="3"/>
        <v>0</v>
      </c>
    </row>
    <row r="9" spans="1:16" x14ac:dyDescent="0.25">
      <c r="A9" s="96" t="s">
        <v>38</v>
      </c>
      <c r="B9" s="71" t="str">
        <f>INDEX(Soupiska!$A$3:$B$33,MATCH(A9,Soupiska!$A$3:$A$33,0),2)</f>
        <v>D</v>
      </c>
      <c r="C9" s="75"/>
      <c r="D9" s="19"/>
      <c r="E9" s="15"/>
      <c r="F9" s="15">
        <v>0</v>
      </c>
      <c r="G9" s="15"/>
      <c r="H9" s="15"/>
      <c r="I9" s="15"/>
      <c r="J9" s="15"/>
      <c r="K9" s="17"/>
      <c r="L9" s="34"/>
      <c r="M9" s="6">
        <f t="shared" si="0"/>
        <v>1</v>
      </c>
      <c r="N9" s="6">
        <f t="shared" si="1"/>
        <v>0</v>
      </c>
      <c r="O9" s="74">
        <f t="shared" si="2"/>
        <v>0</v>
      </c>
      <c r="P9" s="6">
        <f t="shared" si="3"/>
        <v>5</v>
      </c>
    </row>
    <row r="10" spans="1:16" x14ac:dyDescent="0.25">
      <c r="A10" s="96" t="s">
        <v>39</v>
      </c>
      <c r="B10" s="71" t="str">
        <f>INDEX(Soupiska!$A$3:$B$33,MATCH(A10,Soupiska!$A$3:$A$33,0),2)</f>
        <v>A</v>
      </c>
      <c r="C10" s="75"/>
      <c r="D10" s="19"/>
      <c r="E10" s="15">
        <v>0</v>
      </c>
      <c r="F10" s="15"/>
      <c r="G10" s="15">
        <v>3.5</v>
      </c>
      <c r="H10" s="15">
        <v>3.5</v>
      </c>
      <c r="I10" s="15"/>
      <c r="J10" s="15"/>
      <c r="K10" s="17"/>
      <c r="L10" s="34"/>
      <c r="M10" s="6">
        <f t="shared" si="0"/>
        <v>3</v>
      </c>
      <c r="N10" s="6">
        <f t="shared" si="1"/>
        <v>7</v>
      </c>
      <c r="O10" s="74">
        <f t="shared" si="2"/>
        <v>2.3333333333333335</v>
      </c>
      <c r="P10" s="6">
        <f t="shared" si="3"/>
        <v>43</v>
      </c>
    </row>
    <row r="11" spans="1:16" x14ac:dyDescent="0.25">
      <c r="A11" s="96" t="s">
        <v>40</v>
      </c>
      <c r="B11" s="71" t="str">
        <f>INDEX(Soupiska!$A$3:$B$33,MATCH(A11,Soupiska!$A$3:$A$33,0),2)</f>
        <v>C</v>
      </c>
      <c r="C11" s="75"/>
      <c r="D11" s="19"/>
      <c r="E11" s="15"/>
      <c r="F11" s="15">
        <v>2</v>
      </c>
      <c r="G11" s="15"/>
      <c r="H11" s="15"/>
      <c r="I11" s="15"/>
      <c r="J11" s="15"/>
      <c r="K11" s="17"/>
      <c r="L11" s="34"/>
      <c r="M11" s="6">
        <f t="shared" si="0"/>
        <v>1</v>
      </c>
      <c r="N11" s="6">
        <f t="shared" si="1"/>
        <v>2</v>
      </c>
      <c r="O11" s="74">
        <f t="shared" si="2"/>
        <v>2</v>
      </c>
      <c r="P11" s="6">
        <f t="shared" si="3"/>
        <v>13</v>
      </c>
    </row>
    <row r="12" spans="1:16" x14ac:dyDescent="0.25">
      <c r="A12" s="96" t="s">
        <v>41</v>
      </c>
      <c r="B12" s="71" t="str">
        <f>INDEX(Soupiska!$A$3:$B$33,MATCH(A12,Soupiska!$A$3:$A$33,0),2)</f>
        <v>B</v>
      </c>
      <c r="C12" s="75"/>
      <c r="D12" s="19"/>
      <c r="E12" s="15"/>
      <c r="F12" s="15"/>
      <c r="G12" s="15"/>
      <c r="H12" s="15"/>
      <c r="I12" s="15"/>
      <c r="J12" s="15"/>
      <c r="K12" s="17"/>
      <c r="L12" s="34"/>
      <c r="M12" s="6">
        <f t="shared" si="0"/>
        <v>0</v>
      </c>
      <c r="N12" s="6">
        <f t="shared" si="1"/>
        <v>0</v>
      </c>
      <c r="O12" s="74" t="str">
        <f t="shared" ref="O12" si="5">IF(ISERROR(N12/M12),"NIC",N12/M12)</f>
        <v>NIC</v>
      </c>
      <c r="P12" s="6">
        <f t="shared" si="3"/>
        <v>0</v>
      </c>
    </row>
    <row r="13" spans="1:16" x14ac:dyDescent="0.25">
      <c r="A13" s="96" t="s">
        <v>42</v>
      </c>
      <c r="B13" s="71" t="str">
        <f>INDEX(Soupiska!$A$3:$B$33,MATCH(A13,Soupiska!$A$3:$A$33,0),2)</f>
        <v>C</v>
      </c>
      <c r="C13" s="75"/>
      <c r="D13" s="19"/>
      <c r="E13" s="15"/>
      <c r="F13" s="15">
        <v>1</v>
      </c>
      <c r="G13" s="15"/>
      <c r="H13" s="15"/>
      <c r="I13" s="15"/>
      <c r="J13" s="15"/>
      <c r="K13" s="17"/>
      <c r="L13" s="34"/>
      <c r="M13" s="6">
        <f t="shared" si="0"/>
        <v>1</v>
      </c>
      <c r="N13" s="6">
        <f t="shared" si="1"/>
        <v>1</v>
      </c>
      <c r="O13" s="74">
        <f t="shared" si="2"/>
        <v>1</v>
      </c>
      <c r="P13" s="6">
        <f t="shared" si="3"/>
        <v>9</v>
      </c>
    </row>
    <row r="14" spans="1:16" x14ac:dyDescent="0.25">
      <c r="A14" s="96" t="s">
        <v>134</v>
      </c>
      <c r="B14" s="71" t="str">
        <f>INDEX(Soupiska!$A$3:$B$33,MATCH(A14,Soupiska!$A$3:$A$33,0),2)</f>
        <v>B</v>
      </c>
      <c r="C14" s="75"/>
      <c r="D14" s="19"/>
      <c r="E14" s="15"/>
      <c r="F14" s="15">
        <v>2</v>
      </c>
      <c r="G14" s="15"/>
      <c r="H14" s="15"/>
      <c r="I14" s="15"/>
      <c r="J14" s="15"/>
      <c r="K14" s="17"/>
      <c r="L14" s="34"/>
      <c r="M14" s="6">
        <f t="shared" si="0"/>
        <v>1</v>
      </c>
      <c r="N14" s="6">
        <f t="shared" si="1"/>
        <v>2</v>
      </c>
      <c r="O14" s="74">
        <f t="shared" si="2"/>
        <v>2</v>
      </c>
      <c r="P14" s="6">
        <f t="shared" si="3"/>
        <v>13</v>
      </c>
    </row>
    <row r="15" spans="1:16" x14ac:dyDescent="0.25">
      <c r="A15" s="96" t="s">
        <v>146</v>
      </c>
      <c r="B15" s="71" t="str">
        <f>INDEX(Soupiska!$A$3:$B$33,MATCH(A15,Soupiska!$A$3:$A$33,0),2)</f>
        <v>D</v>
      </c>
      <c r="C15" s="75"/>
      <c r="D15" s="19"/>
      <c r="E15" s="15"/>
      <c r="F15" s="15"/>
      <c r="G15" s="15"/>
      <c r="H15" s="15"/>
      <c r="I15" s="15"/>
      <c r="J15" s="15"/>
      <c r="K15" s="17"/>
      <c r="L15" s="34"/>
      <c r="M15" s="6">
        <f t="shared" si="0"/>
        <v>0</v>
      </c>
      <c r="N15" s="6">
        <f t="shared" si="1"/>
        <v>0</v>
      </c>
      <c r="O15" s="74" t="str">
        <f t="shared" ref="O15:O16" si="6">IF(ISERROR(N15/M15),"NIC",N15/M15)</f>
        <v>NIC</v>
      </c>
      <c r="P15" s="6">
        <f t="shared" si="3"/>
        <v>0</v>
      </c>
    </row>
    <row r="16" spans="1:16" x14ac:dyDescent="0.25">
      <c r="A16" s="96" t="s">
        <v>150</v>
      </c>
      <c r="B16" s="71" t="str">
        <f>INDEX(Soupiska!$A$3:$B$33,MATCH(A16,Soupiska!$A$3:$A$33,0),2)</f>
        <v>D</v>
      </c>
      <c r="C16" s="75"/>
      <c r="D16" s="19"/>
      <c r="E16" s="15"/>
      <c r="F16" s="15"/>
      <c r="G16" s="15"/>
      <c r="H16" s="15"/>
      <c r="I16" s="15"/>
      <c r="J16" s="15"/>
      <c r="K16" s="17"/>
      <c r="L16" s="34"/>
      <c r="M16" s="6">
        <f t="shared" si="0"/>
        <v>0</v>
      </c>
      <c r="N16" s="6">
        <f t="shared" si="1"/>
        <v>0</v>
      </c>
      <c r="O16" s="74" t="str">
        <f t="shared" si="6"/>
        <v>NIC</v>
      </c>
      <c r="P16" s="6">
        <f t="shared" si="3"/>
        <v>0</v>
      </c>
    </row>
    <row r="17" spans="1:16" x14ac:dyDescent="0.25">
      <c r="A17" s="96" t="s">
        <v>151</v>
      </c>
      <c r="B17" s="71" t="str">
        <f>INDEX(Soupiska!$A$3:$B$33,MATCH(A17,Soupiska!$A$3:$A$33,0),2)</f>
        <v>D</v>
      </c>
      <c r="C17" s="75"/>
      <c r="D17" s="19"/>
      <c r="E17" s="15"/>
      <c r="F17" s="15"/>
      <c r="G17" s="15"/>
      <c r="H17" s="15"/>
      <c r="I17" s="15"/>
      <c r="J17" s="15"/>
      <c r="K17" s="17"/>
      <c r="L17" s="34"/>
      <c r="M17" s="6">
        <f t="shared" si="0"/>
        <v>0</v>
      </c>
      <c r="N17" s="6">
        <f t="shared" si="1"/>
        <v>0</v>
      </c>
      <c r="O17" s="74" t="str">
        <f t="shared" si="2"/>
        <v>NIC</v>
      </c>
      <c r="P17" s="6">
        <f t="shared" si="3"/>
        <v>0</v>
      </c>
    </row>
    <row r="18" spans="1:16" x14ac:dyDescent="0.25">
      <c r="A18" s="96" t="s">
        <v>145</v>
      </c>
      <c r="B18" s="71" t="str">
        <f>INDEX(Soupiska!$A$3:$B$33,MATCH(A18,Soupiska!$A$3:$A$33,0),2)</f>
        <v>D</v>
      </c>
      <c r="C18" s="75"/>
      <c r="D18" s="19"/>
      <c r="E18" s="15"/>
      <c r="F18" s="15"/>
      <c r="G18" s="15"/>
      <c r="H18" s="15"/>
      <c r="I18" s="15"/>
      <c r="J18" s="15"/>
      <c r="K18" s="17"/>
      <c r="L18" s="34"/>
      <c r="M18" s="6">
        <f t="shared" si="0"/>
        <v>0</v>
      </c>
      <c r="N18" s="6">
        <f t="shared" si="1"/>
        <v>0</v>
      </c>
      <c r="O18" s="74" t="str">
        <f t="shared" si="2"/>
        <v>NIC</v>
      </c>
      <c r="P18" s="6">
        <f t="shared" si="3"/>
        <v>0</v>
      </c>
    </row>
    <row r="19" spans="1:16" x14ac:dyDescent="0.25">
      <c r="A19" s="96" t="s">
        <v>43</v>
      </c>
      <c r="B19" s="71" t="str">
        <f>INDEX(Soupiska!$A$3:$B$33,MATCH(A19,Soupiska!$A$3:$A$33,0),2)</f>
        <v>D</v>
      </c>
      <c r="C19" s="75"/>
      <c r="D19" s="19"/>
      <c r="E19" s="15"/>
      <c r="F19" s="15"/>
      <c r="G19" s="15"/>
      <c r="H19" s="15"/>
      <c r="I19" s="15"/>
      <c r="J19" s="15"/>
      <c r="K19" s="17"/>
      <c r="L19" s="34"/>
      <c r="M19" s="6">
        <f t="shared" si="0"/>
        <v>0</v>
      </c>
      <c r="N19" s="6">
        <f t="shared" si="1"/>
        <v>0</v>
      </c>
      <c r="O19" s="74" t="str">
        <f t="shared" si="2"/>
        <v>NIC</v>
      </c>
      <c r="P19" s="6">
        <f t="shared" si="3"/>
        <v>0</v>
      </c>
    </row>
    <row r="20" spans="1:16" x14ac:dyDescent="0.25">
      <c r="A20" s="96" t="s">
        <v>44</v>
      </c>
      <c r="B20" s="71" t="str">
        <f>INDEX(Soupiska!$A$3:$B$33,MATCH(A20,Soupiska!$A$3:$A$33,0),2)</f>
        <v>C</v>
      </c>
      <c r="C20" s="75"/>
      <c r="D20" s="19"/>
      <c r="E20" s="15"/>
      <c r="F20" s="15">
        <v>1</v>
      </c>
      <c r="G20" s="15"/>
      <c r="H20" s="15"/>
      <c r="I20" s="15"/>
      <c r="J20" s="15"/>
      <c r="K20" s="17"/>
      <c r="L20" s="34"/>
      <c r="M20" s="6">
        <f t="shared" si="0"/>
        <v>1</v>
      </c>
      <c r="N20" s="6">
        <f t="shared" si="1"/>
        <v>1</v>
      </c>
      <c r="O20" s="74">
        <f t="shared" si="2"/>
        <v>1</v>
      </c>
      <c r="P20" s="6">
        <f t="shared" si="3"/>
        <v>9</v>
      </c>
    </row>
    <row r="21" spans="1:16" x14ac:dyDescent="0.25">
      <c r="A21" s="96" t="s">
        <v>45</v>
      </c>
      <c r="B21" s="71" t="str">
        <f>INDEX(Soupiska!$A$3:$B$33,MATCH(A21,Soupiska!$A$3:$A$33,0),2)</f>
        <v>A</v>
      </c>
      <c r="C21" s="75">
        <v>2.5</v>
      </c>
      <c r="D21" s="19"/>
      <c r="E21" s="15">
        <v>0</v>
      </c>
      <c r="F21" s="15"/>
      <c r="G21" s="15"/>
      <c r="H21" s="15"/>
      <c r="I21" s="15">
        <v>3.5</v>
      </c>
      <c r="J21" s="15"/>
      <c r="K21" s="17"/>
      <c r="L21" s="34"/>
      <c r="M21" s="6">
        <f t="shared" si="0"/>
        <v>3</v>
      </c>
      <c r="N21" s="6">
        <f t="shared" si="1"/>
        <v>6</v>
      </c>
      <c r="O21" s="74">
        <f t="shared" si="2"/>
        <v>2</v>
      </c>
      <c r="P21" s="6">
        <f t="shared" si="3"/>
        <v>39</v>
      </c>
    </row>
    <row r="22" spans="1:16" x14ac:dyDescent="0.25">
      <c r="A22" s="96" t="s">
        <v>147</v>
      </c>
      <c r="B22" s="71" t="str">
        <f>INDEX(Soupiska!$A$3:$B$33,MATCH(A22,Soupiska!$A$3:$A$33,0),2)</f>
        <v>D</v>
      </c>
      <c r="C22" s="75"/>
      <c r="D22" s="19"/>
      <c r="E22" s="15"/>
      <c r="F22" s="15"/>
      <c r="G22" s="15"/>
      <c r="H22" s="15"/>
      <c r="I22" s="15"/>
      <c r="J22" s="15"/>
      <c r="K22" s="17"/>
      <c r="L22" s="34"/>
      <c r="M22" s="6">
        <f t="shared" si="0"/>
        <v>0</v>
      </c>
      <c r="N22" s="6">
        <f t="shared" si="1"/>
        <v>0</v>
      </c>
      <c r="O22" s="74" t="str">
        <f t="shared" ref="O22" si="7">IF(ISERROR(N22/M22),"NIC",N22/M22)</f>
        <v>NIC</v>
      </c>
      <c r="P22" s="6">
        <f t="shared" si="3"/>
        <v>0</v>
      </c>
    </row>
    <row r="23" spans="1:16" x14ac:dyDescent="0.25">
      <c r="A23" s="96" t="s">
        <v>144</v>
      </c>
      <c r="B23" s="71" t="str">
        <f>INDEX(Soupiska!$A$3:$B$33,MATCH(A23,Soupiska!$A$3:$A$33,0),2)</f>
        <v>D</v>
      </c>
      <c r="C23" s="75"/>
      <c r="D23" s="19"/>
      <c r="E23" s="15"/>
      <c r="F23" s="15"/>
      <c r="G23" s="15"/>
      <c r="H23" s="15"/>
      <c r="I23" s="15"/>
      <c r="J23" s="15"/>
      <c r="K23" s="17"/>
      <c r="L23" s="34"/>
      <c r="M23" s="6">
        <f t="shared" si="0"/>
        <v>0</v>
      </c>
      <c r="N23" s="6">
        <f t="shared" si="1"/>
        <v>0</v>
      </c>
      <c r="O23" s="74" t="str">
        <f t="shared" si="2"/>
        <v>NIC</v>
      </c>
      <c r="P23" s="6">
        <f t="shared" si="3"/>
        <v>0</v>
      </c>
    </row>
    <row r="24" spans="1:16" x14ac:dyDescent="0.25">
      <c r="A24" s="96" t="s">
        <v>141</v>
      </c>
      <c r="B24" s="71" t="str">
        <f>INDEX(Soupiska!$A$3:$B$33,MATCH(A24,Soupiska!$A$3:$A$33,0),2)</f>
        <v>D</v>
      </c>
      <c r="C24" s="75"/>
      <c r="D24" s="19"/>
      <c r="E24" s="15"/>
      <c r="F24" s="15"/>
      <c r="G24" s="15"/>
      <c r="H24" s="15"/>
      <c r="I24" s="15"/>
      <c r="J24" s="15"/>
      <c r="K24" s="17"/>
      <c r="L24" s="34"/>
      <c r="M24" s="6">
        <f t="shared" si="0"/>
        <v>0</v>
      </c>
      <c r="N24" s="6">
        <f t="shared" si="1"/>
        <v>0</v>
      </c>
      <c r="O24" s="74" t="str">
        <f t="shared" ref="O24" si="8">IF(ISERROR(N24/M24),"NIC",N24/M24)</f>
        <v>NIC</v>
      </c>
      <c r="P24" s="6">
        <f t="shared" si="3"/>
        <v>0</v>
      </c>
    </row>
    <row r="25" spans="1:16" x14ac:dyDescent="0.25">
      <c r="A25" s="96" t="s">
        <v>140</v>
      </c>
      <c r="B25" s="71" t="str">
        <f>INDEX(Soupiska!$A$3:$B$33,MATCH(A25,Soupiska!$A$3:$A$33,0),2)</f>
        <v>D</v>
      </c>
      <c r="C25" s="75"/>
      <c r="D25" s="19"/>
      <c r="E25" s="15"/>
      <c r="F25" s="15">
        <v>0</v>
      </c>
      <c r="G25" s="15"/>
      <c r="H25" s="15"/>
      <c r="I25" s="15"/>
      <c r="J25" s="15"/>
      <c r="K25" s="17"/>
      <c r="L25" s="34"/>
      <c r="M25" s="6">
        <f t="shared" si="0"/>
        <v>1</v>
      </c>
      <c r="N25" s="6">
        <f t="shared" si="1"/>
        <v>0</v>
      </c>
      <c r="O25" s="74">
        <f t="shared" ref="O25:O29" si="9">IF(ISERROR(N25/M25),"NIC",N25/M25)</f>
        <v>0</v>
      </c>
      <c r="P25" s="6">
        <f t="shared" si="3"/>
        <v>5</v>
      </c>
    </row>
    <row r="26" spans="1:16" x14ac:dyDescent="0.25">
      <c r="A26" s="96" t="s">
        <v>46</v>
      </c>
      <c r="B26" s="71" t="str">
        <f>INDEX(Soupiska!$A$3:$B$33,MATCH(A26,Soupiska!$A$3:$A$33,0),2)</f>
        <v>C</v>
      </c>
      <c r="C26" s="75"/>
      <c r="D26" s="19"/>
      <c r="E26" s="15"/>
      <c r="F26" s="15"/>
      <c r="G26" s="15"/>
      <c r="H26" s="15"/>
      <c r="I26" s="15"/>
      <c r="J26" s="15"/>
      <c r="K26" s="17"/>
      <c r="L26" s="34"/>
      <c r="M26" s="6">
        <f t="shared" ref="M26:M28" si="10">COUNTA(C26:K26)</f>
        <v>0</v>
      </c>
      <c r="N26" s="6">
        <f t="shared" ref="N26:N28" si="11">SUM(C26:K26)</f>
        <v>0</v>
      </c>
      <c r="O26" s="74" t="str">
        <f t="shared" ref="O26:O28" si="12">IF(ISERROR(N26/M26),"NIC",N26/M26)</f>
        <v>NIC</v>
      </c>
      <c r="P26" s="6">
        <f t="shared" si="3"/>
        <v>0</v>
      </c>
    </row>
    <row r="27" spans="1:16" x14ac:dyDescent="0.25">
      <c r="A27" s="96" t="s">
        <v>148</v>
      </c>
      <c r="B27" s="71" t="str">
        <f>INDEX(Soupiska!$A$3:$B$33,MATCH(A27,Soupiska!$A$3:$A$33,0),2)</f>
        <v>D</v>
      </c>
      <c r="C27" s="75"/>
      <c r="D27" s="19"/>
      <c r="E27" s="15"/>
      <c r="F27" s="15"/>
      <c r="G27" s="15"/>
      <c r="H27" s="15"/>
      <c r="I27" s="15"/>
      <c r="J27" s="15"/>
      <c r="K27" s="17"/>
      <c r="L27" s="34"/>
      <c r="M27" s="6">
        <f t="shared" si="10"/>
        <v>0</v>
      </c>
      <c r="N27" s="6">
        <f t="shared" si="11"/>
        <v>0</v>
      </c>
      <c r="O27" s="74" t="str">
        <f t="shared" si="12"/>
        <v>NIC</v>
      </c>
      <c r="P27" s="6">
        <f t="shared" si="3"/>
        <v>0</v>
      </c>
    </row>
    <row r="28" spans="1:16" x14ac:dyDescent="0.25">
      <c r="A28" s="96" t="s">
        <v>81</v>
      </c>
      <c r="B28" s="71" t="str">
        <f>INDEX(Soupiska!$A$3:$B$33,MATCH(A28,Soupiska!$A$3:$A$33,0),2)</f>
        <v>A</v>
      </c>
      <c r="C28" s="75">
        <v>2</v>
      </c>
      <c r="D28" s="19">
        <v>2.5</v>
      </c>
      <c r="E28" s="15">
        <v>0</v>
      </c>
      <c r="F28" s="15"/>
      <c r="G28" s="15">
        <v>3.5</v>
      </c>
      <c r="H28" s="15">
        <v>2.5</v>
      </c>
      <c r="I28" s="15"/>
      <c r="J28" s="15"/>
      <c r="K28" s="17"/>
      <c r="L28" s="34"/>
      <c r="M28" s="6">
        <f t="shared" si="10"/>
        <v>5</v>
      </c>
      <c r="N28" s="6">
        <f t="shared" si="11"/>
        <v>10.5</v>
      </c>
      <c r="O28" s="74">
        <f t="shared" si="12"/>
        <v>2.1</v>
      </c>
      <c r="P28" s="6">
        <f t="shared" si="3"/>
        <v>67</v>
      </c>
    </row>
    <row r="29" spans="1:16" x14ac:dyDescent="0.25">
      <c r="A29" s="96" t="s">
        <v>139</v>
      </c>
      <c r="B29" s="71" t="str">
        <f>INDEX(Soupiska!$A$3:$B$33,MATCH(A29,Soupiska!$A$3:$A$33,0),2)</f>
        <v>B</v>
      </c>
      <c r="C29" s="75"/>
      <c r="D29" s="19"/>
      <c r="E29" s="15"/>
      <c r="F29" s="15">
        <v>1</v>
      </c>
      <c r="G29" s="15"/>
      <c r="H29" s="15"/>
      <c r="I29" s="15"/>
      <c r="J29" s="15"/>
      <c r="K29" s="17"/>
      <c r="L29" s="34"/>
      <c r="M29" s="6">
        <f t="shared" si="0"/>
        <v>1</v>
      </c>
      <c r="N29" s="6">
        <f t="shared" si="1"/>
        <v>1</v>
      </c>
      <c r="O29" s="74">
        <f t="shared" si="9"/>
        <v>1</v>
      </c>
      <c r="P29" s="6">
        <f t="shared" si="3"/>
        <v>9</v>
      </c>
    </row>
    <row r="30" spans="1:16" x14ac:dyDescent="0.25">
      <c r="A30" s="96" t="s">
        <v>154</v>
      </c>
      <c r="B30" s="71" t="str">
        <f>INDEX(Soupiska!$A$3:$B$33,MATCH(A30,Soupiska!$A$3:$A$33,0),2)</f>
        <v>D</v>
      </c>
      <c r="C30" s="75"/>
      <c r="D30" s="19"/>
      <c r="E30" s="15"/>
      <c r="F30" s="15"/>
      <c r="G30" s="15"/>
      <c r="H30" s="15"/>
      <c r="I30" s="15"/>
      <c r="J30" s="15"/>
      <c r="K30" s="17"/>
      <c r="L30" s="34"/>
      <c r="M30" s="6">
        <f t="shared" si="0"/>
        <v>0</v>
      </c>
      <c r="N30" s="6">
        <f t="shared" si="1"/>
        <v>0</v>
      </c>
      <c r="O30" s="74" t="str">
        <f t="shared" si="2"/>
        <v>NIC</v>
      </c>
      <c r="P30" s="6">
        <f t="shared" si="3"/>
        <v>0</v>
      </c>
    </row>
    <row r="31" spans="1:16" x14ac:dyDescent="0.25">
      <c r="A31" s="96" t="s">
        <v>152</v>
      </c>
      <c r="B31" s="71" t="str">
        <f>INDEX(Soupiska!$A$3:$B$33,MATCH(A31,Soupiska!$A$3:$A$33,0),2)</f>
        <v>A</v>
      </c>
      <c r="C31" s="75">
        <v>2.5</v>
      </c>
      <c r="D31" s="19">
        <v>2.5</v>
      </c>
      <c r="E31" s="15"/>
      <c r="F31" s="15"/>
      <c r="G31" s="15"/>
      <c r="H31" s="15"/>
      <c r="I31" s="15">
        <v>0.5</v>
      </c>
      <c r="J31" s="15"/>
      <c r="K31" s="17"/>
      <c r="L31" s="34"/>
      <c r="M31" s="6">
        <f t="shared" si="0"/>
        <v>3</v>
      </c>
      <c r="N31" s="6">
        <f t="shared" si="1"/>
        <v>5.5</v>
      </c>
      <c r="O31" s="74">
        <f t="shared" ref="O31" si="13">IF(ISERROR(N31/M31),"NIC",N31/M31)</f>
        <v>1.8333333333333333</v>
      </c>
      <c r="P31" s="6">
        <f t="shared" si="3"/>
        <v>37</v>
      </c>
    </row>
    <row r="32" spans="1:16" x14ac:dyDescent="0.25">
      <c r="A32" s="96" t="s">
        <v>47</v>
      </c>
      <c r="B32" s="71" t="str">
        <f>INDEX(Soupiska!$A$3:$B$33,MATCH(A32,Soupiska!$A$3:$A$33,0),2)</f>
        <v>D</v>
      </c>
      <c r="C32" s="75"/>
      <c r="D32" s="19"/>
      <c r="E32" s="15"/>
      <c r="F32" s="15">
        <v>0</v>
      </c>
      <c r="G32" s="15"/>
      <c r="H32" s="15"/>
      <c r="I32" s="15"/>
      <c r="J32" s="15"/>
      <c r="K32" s="17"/>
      <c r="L32" s="34"/>
      <c r="M32" s="6">
        <f t="shared" si="0"/>
        <v>1</v>
      </c>
      <c r="N32" s="6">
        <f t="shared" si="1"/>
        <v>0</v>
      </c>
      <c r="O32" s="74">
        <f t="shared" si="2"/>
        <v>0</v>
      </c>
      <c r="P32" s="6">
        <f t="shared" si="3"/>
        <v>5</v>
      </c>
    </row>
    <row r="33" spans="1:16" x14ac:dyDescent="0.25">
      <c r="A33" s="96" t="s">
        <v>48</v>
      </c>
      <c r="B33" s="71" t="str">
        <f>INDEX(Soupiska!$A$3:$B$33,MATCH(A33,Soupiska!$A$3:$A$33,0),2)</f>
        <v>D</v>
      </c>
      <c r="C33" s="75"/>
      <c r="D33" s="19"/>
      <c r="E33" s="15"/>
      <c r="F33" s="15"/>
      <c r="G33" s="15"/>
      <c r="H33" s="15"/>
      <c r="I33" s="15"/>
      <c r="J33" s="15"/>
      <c r="K33" s="17"/>
      <c r="L33" s="34"/>
      <c r="M33" s="6">
        <f t="shared" si="0"/>
        <v>0</v>
      </c>
      <c r="N33" s="6">
        <f t="shared" si="1"/>
        <v>0</v>
      </c>
      <c r="O33" s="74" t="str">
        <f t="shared" si="2"/>
        <v>NIC</v>
      </c>
      <c r="P33" s="6">
        <f t="shared" si="3"/>
        <v>0</v>
      </c>
    </row>
    <row r="34" spans="1:16" ht="15.75" thickBot="1" x14ac:dyDescent="0.3">
      <c r="B34" s="54"/>
      <c r="C34" s="54"/>
      <c r="D34" s="54"/>
    </row>
    <row r="35" spans="1:16" x14ac:dyDescent="0.25">
      <c r="A35" s="240" t="s">
        <v>62</v>
      </c>
      <c r="B35" s="264"/>
      <c r="C35" s="238" t="s">
        <v>93</v>
      </c>
      <c r="D35" s="195" t="s">
        <v>66</v>
      </c>
      <c r="E35" s="176"/>
      <c r="F35" s="176"/>
      <c r="G35" s="196"/>
    </row>
    <row r="36" spans="1:16" ht="15.75" thickBot="1" x14ac:dyDescent="0.3">
      <c r="A36" s="265"/>
      <c r="B36" s="263"/>
      <c r="C36" s="239"/>
      <c r="D36" s="42" t="s">
        <v>86</v>
      </c>
      <c r="E36" s="66" t="s">
        <v>85</v>
      </c>
      <c r="F36" s="51" t="s">
        <v>83</v>
      </c>
      <c r="G36" s="43" t="s">
        <v>84</v>
      </c>
    </row>
    <row r="37" spans="1:16" ht="15.75" thickBot="1" x14ac:dyDescent="0.3">
      <c r="A37" s="262" t="s">
        <v>72</v>
      </c>
      <c r="B37" s="263"/>
      <c r="C37" s="38">
        <v>5</v>
      </c>
      <c r="D37" s="39">
        <v>4</v>
      </c>
      <c r="E37" s="16">
        <v>4</v>
      </c>
      <c r="F37" s="16">
        <v>4</v>
      </c>
      <c r="G37" s="40">
        <v>4</v>
      </c>
    </row>
  </sheetData>
  <mergeCells count="5">
    <mergeCell ref="A37:B37"/>
    <mergeCell ref="A1:P1"/>
    <mergeCell ref="C35:C36"/>
    <mergeCell ref="D35:G35"/>
    <mergeCell ref="A35:B36"/>
  </mergeCells>
  <dataValidations count="1">
    <dataValidation showInputMessage="1" showErrorMessage="1" promptTitle="Upozornění !!!" sqref="A3:D33"/>
  </dataValidation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E24" sqref="E24"/>
    </sheetView>
  </sheetViews>
  <sheetFormatPr defaultRowHeight="15" x14ac:dyDescent="0.25"/>
  <cols>
    <col min="1" max="1" width="19.42578125" customWidth="1"/>
    <col min="2" max="2" width="4.7109375" customWidth="1"/>
    <col min="3" max="7" width="3.7109375" customWidth="1"/>
    <col min="8" max="8" width="8.7109375" style="7" customWidth="1"/>
  </cols>
  <sheetData>
    <row r="1" spans="1:8" ht="21.75" thickBot="1" x14ac:dyDescent="0.4">
      <c r="A1" s="197" t="s">
        <v>110</v>
      </c>
      <c r="B1" s="197"/>
      <c r="C1" s="231"/>
      <c r="D1" s="231"/>
      <c r="E1" s="231"/>
      <c r="F1" s="231"/>
      <c r="G1" s="231"/>
      <c r="H1" s="231"/>
    </row>
    <row r="2" spans="1:8" ht="15.75" thickBot="1" x14ac:dyDescent="0.3">
      <c r="A2" s="2" t="s">
        <v>36</v>
      </c>
      <c r="B2" s="68" t="s">
        <v>82</v>
      </c>
      <c r="C2" s="3">
        <v>1</v>
      </c>
      <c r="D2" s="3" t="s">
        <v>123</v>
      </c>
      <c r="E2" s="3">
        <v>2</v>
      </c>
      <c r="F2" s="3" t="s">
        <v>124</v>
      </c>
      <c r="G2" s="3" t="s">
        <v>125</v>
      </c>
      <c r="H2" s="5" t="s">
        <v>49</v>
      </c>
    </row>
    <row r="3" spans="1:8" x14ac:dyDescent="0.25">
      <c r="A3" s="96" t="s">
        <v>143</v>
      </c>
      <c r="B3" s="71" t="str">
        <f>INDEX(Soupiska!$A$3:$B$33,MATCH(A3,Soupiska!$A$3:$A$33,0),2)</f>
        <v>D</v>
      </c>
      <c r="C3" s="131">
        <v>4</v>
      </c>
      <c r="D3" s="130">
        <f t="shared" ref="D3:D16" si="0">IF(ISERROR(HLOOKUP(C3,$B$35:$I$36,2,1)),0,HLOOKUP(C3,$B$35:$I$36,2,1))</f>
        <v>12</v>
      </c>
      <c r="E3" s="131"/>
      <c r="F3" s="130">
        <f t="shared" ref="F3:F16" si="1">IF(ISERROR(HLOOKUP(E3,$B$35:$I$36,2,1)),0,HLOOKUP(E3,$B$35:$I$36,2,1))</f>
        <v>0</v>
      </c>
      <c r="G3" s="140">
        <v>50</v>
      </c>
      <c r="H3" s="6">
        <f>SUM(D3,F3)</f>
        <v>12</v>
      </c>
    </row>
    <row r="4" spans="1:8" x14ac:dyDescent="0.25">
      <c r="A4" s="96" t="s">
        <v>155</v>
      </c>
      <c r="B4" s="71" t="str">
        <f>INDEX(Soupiska!$A$3:$B$33,MATCH(A4,Soupiska!$A$3:$A$33,0),2)</f>
        <v>D</v>
      </c>
      <c r="C4" s="131"/>
      <c r="D4" s="130">
        <f t="shared" si="0"/>
        <v>0</v>
      </c>
      <c r="E4" s="131"/>
      <c r="F4" s="130">
        <f t="shared" si="1"/>
        <v>0</v>
      </c>
      <c r="G4" s="140">
        <v>50</v>
      </c>
      <c r="H4" s="6">
        <f t="shared" ref="H4" si="2">SUM(D4,F4)</f>
        <v>0</v>
      </c>
    </row>
    <row r="5" spans="1:8" x14ac:dyDescent="0.25">
      <c r="A5" s="96" t="s">
        <v>153</v>
      </c>
      <c r="B5" s="71" t="str">
        <f>INDEX(Soupiska!$A$3:$B$33,MATCH(A5,Soupiska!$A$3:$A$33,0),2)</f>
        <v>C</v>
      </c>
      <c r="C5" s="131">
        <v>8</v>
      </c>
      <c r="D5" s="130">
        <f t="shared" si="0"/>
        <v>4</v>
      </c>
      <c r="E5" s="131"/>
      <c r="F5" s="130">
        <f t="shared" si="1"/>
        <v>0</v>
      </c>
      <c r="G5" s="140">
        <v>50</v>
      </c>
      <c r="H5" s="6">
        <f t="shared" ref="H5:H29" si="3">SUM(D5,F5)</f>
        <v>4</v>
      </c>
    </row>
    <row r="6" spans="1:8" x14ac:dyDescent="0.25">
      <c r="A6" s="96" t="s">
        <v>107</v>
      </c>
      <c r="B6" s="71" t="str">
        <f>INDEX(Soupiska!$A$3:$B$33,MATCH(A6,Soupiska!$A$3:$A$33,0),2)</f>
        <v>B</v>
      </c>
      <c r="C6" s="131">
        <v>8</v>
      </c>
      <c r="D6" s="130">
        <f t="shared" si="0"/>
        <v>4</v>
      </c>
      <c r="E6" s="131"/>
      <c r="F6" s="130">
        <f t="shared" si="1"/>
        <v>0</v>
      </c>
      <c r="G6" s="140">
        <v>50</v>
      </c>
      <c r="H6" s="6">
        <f t="shared" si="3"/>
        <v>4</v>
      </c>
    </row>
    <row r="7" spans="1:8" x14ac:dyDescent="0.25">
      <c r="A7" s="96" t="s">
        <v>142</v>
      </c>
      <c r="B7" s="71" t="str">
        <f>INDEX(Soupiska!$A$3:$B$33,MATCH(A7,Soupiska!$A$3:$A$33,0),2)</f>
        <v>D</v>
      </c>
      <c r="C7" s="131"/>
      <c r="D7" s="130">
        <f t="shared" si="0"/>
        <v>0</v>
      </c>
      <c r="E7" s="131"/>
      <c r="F7" s="130">
        <f t="shared" si="1"/>
        <v>0</v>
      </c>
      <c r="G7" s="140">
        <v>50</v>
      </c>
      <c r="H7" s="6">
        <f t="shared" si="3"/>
        <v>0</v>
      </c>
    </row>
    <row r="8" spans="1:8" x14ac:dyDescent="0.25">
      <c r="A8" s="96" t="s">
        <v>37</v>
      </c>
      <c r="B8" s="71" t="str">
        <f>INDEX(Soupiska!$A$3:$B$33,MATCH(A8,Soupiska!$A$3:$A$33,0),2)</f>
        <v>C</v>
      </c>
      <c r="C8" s="131"/>
      <c r="D8" s="130">
        <f t="shared" si="0"/>
        <v>0</v>
      </c>
      <c r="E8" s="131"/>
      <c r="F8" s="130">
        <f t="shared" si="1"/>
        <v>0</v>
      </c>
      <c r="G8" s="140">
        <v>50</v>
      </c>
      <c r="H8" s="6">
        <f t="shared" si="3"/>
        <v>0</v>
      </c>
    </row>
    <row r="9" spans="1:8" x14ac:dyDescent="0.25">
      <c r="A9" s="96" t="s">
        <v>38</v>
      </c>
      <c r="B9" s="71" t="str">
        <f>INDEX(Soupiska!$A$3:$B$33,MATCH(A9,Soupiska!$A$3:$A$33,0),2)</f>
        <v>D</v>
      </c>
      <c r="C9" s="131"/>
      <c r="D9" s="130">
        <f t="shared" si="0"/>
        <v>0</v>
      </c>
      <c r="E9" s="131"/>
      <c r="F9" s="130">
        <f t="shared" si="1"/>
        <v>0</v>
      </c>
      <c r="G9" s="140">
        <v>50</v>
      </c>
      <c r="H9" s="6">
        <f t="shared" si="3"/>
        <v>0</v>
      </c>
    </row>
    <row r="10" spans="1:8" x14ac:dyDescent="0.25">
      <c r="A10" s="96" t="s">
        <v>39</v>
      </c>
      <c r="B10" s="71" t="str">
        <f>INDEX(Soupiska!$A$3:$B$33,MATCH(A10,Soupiska!$A$3:$A$33,0),2)</f>
        <v>A</v>
      </c>
      <c r="C10" s="131">
        <v>8</v>
      </c>
      <c r="D10" s="130">
        <f t="shared" si="0"/>
        <v>4</v>
      </c>
      <c r="E10" s="131">
        <v>5</v>
      </c>
      <c r="F10" s="130">
        <f t="shared" si="1"/>
        <v>10</v>
      </c>
      <c r="G10" s="140">
        <v>50</v>
      </c>
      <c r="H10" s="6">
        <f t="shared" si="3"/>
        <v>14</v>
      </c>
    </row>
    <row r="11" spans="1:8" x14ac:dyDescent="0.25">
      <c r="A11" s="96" t="s">
        <v>40</v>
      </c>
      <c r="B11" s="71" t="str">
        <f>INDEX(Soupiska!$A$3:$B$33,MATCH(A11,Soupiska!$A$3:$A$33,0),2)</f>
        <v>C</v>
      </c>
      <c r="C11" s="131">
        <v>6</v>
      </c>
      <c r="D11" s="130">
        <f t="shared" si="0"/>
        <v>8</v>
      </c>
      <c r="E11" s="131"/>
      <c r="F11" s="130">
        <f t="shared" si="1"/>
        <v>0</v>
      </c>
      <c r="G11" s="140">
        <v>50</v>
      </c>
      <c r="H11" s="6">
        <f t="shared" si="3"/>
        <v>8</v>
      </c>
    </row>
    <row r="12" spans="1:8" x14ac:dyDescent="0.25">
      <c r="A12" s="96" t="s">
        <v>41</v>
      </c>
      <c r="B12" s="71" t="str">
        <f>INDEX(Soupiska!$A$3:$B$33,MATCH(A12,Soupiska!$A$3:$A$33,0),2)</f>
        <v>B</v>
      </c>
      <c r="C12" s="131"/>
      <c r="D12" s="130">
        <f t="shared" si="0"/>
        <v>0</v>
      </c>
      <c r="E12" s="131"/>
      <c r="F12" s="130">
        <f t="shared" si="1"/>
        <v>0</v>
      </c>
      <c r="G12" s="140">
        <v>50</v>
      </c>
      <c r="H12" s="6">
        <f t="shared" si="3"/>
        <v>0</v>
      </c>
    </row>
    <row r="13" spans="1:8" x14ac:dyDescent="0.25">
      <c r="A13" s="96" t="s">
        <v>42</v>
      </c>
      <c r="B13" s="71" t="str">
        <f>INDEX(Soupiska!$A$3:$B$33,MATCH(A13,Soupiska!$A$3:$A$33,0),2)</f>
        <v>C</v>
      </c>
      <c r="C13" s="131">
        <v>8</v>
      </c>
      <c r="D13" s="130">
        <f t="shared" si="0"/>
        <v>4</v>
      </c>
      <c r="E13" s="131"/>
      <c r="F13" s="130">
        <f t="shared" si="1"/>
        <v>0</v>
      </c>
      <c r="G13" s="140">
        <v>50</v>
      </c>
      <c r="H13" s="6">
        <f t="shared" si="3"/>
        <v>4</v>
      </c>
    </row>
    <row r="14" spans="1:8" x14ac:dyDescent="0.25">
      <c r="A14" s="96" t="s">
        <v>134</v>
      </c>
      <c r="B14" s="71" t="str">
        <f>INDEX(Soupiska!$A$3:$B$33,MATCH(A14,Soupiska!$A$3:$A$33,0),2)</f>
        <v>B</v>
      </c>
      <c r="C14" s="131">
        <v>8</v>
      </c>
      <c r="D14" s="130">
        <f t="shared" si="0"/>
        <v>4</v>
      </c>
      <c r="E14" s="131"/>
      <c r="F14" s="130">
        <f t="shared" si="1"/>
        <v>0</v>
      </c>
      <c r="G14" s="140">
        <v>50</v>
      </c>
      <c r="H14" s="6">
        <f t="shared" si="3"/>
        <v>4</v>
      </c>
    </row>
    <row r="15" spans="1:8" x14ac:dyDescent="0.25">
      <c r="A15" s="96" t="s">
        <v>146</v>
      </c>
      <c r="B15" s="71" t="str">
        <f>INDEX(Soupiska!$A$3:$B$33,MATCH(A15,Soupiska!$A$3:$A$33,0),2)</f>
        <v>D</v>
      </c>
      <c r="C15" s="131"/>
      <c r="D15" s="130">
        <f t="shared" si="0"/>
        <v>0</v>
      </c>
      <c r="E15" s="131"/>
      <c r="F15" s="130">
        <f t="shared" si="1"/>
        <v>0</v>
      </c>
      <c r="G15" s="140">
        <v>50</v>
      </c>
      <c r="H15" s="6">
        <f t="shared" si="3"/>
        <v>0</v>
      </c>
    </row>
    <row r="16" spans="1:8" x14ac:dyDescent="0.25">
      <c r="A16" s="96" t="s">
        <v>150</v>
      </c>
      <c r="B16" s="71" t="str">
        <f>INDEX(Soupiska!$A$3:$B$33,MATCH(A16,Soupiska!$A$3:$A$33,0),2)</f>
        <v>D</v>
      </c>
      <c r="C16" s="131"/>
      <c r="D16" s="130">
        <f t="shared" si="0"/>
        <v>0</v>
      </c>
      <c r="E16" s="131"/>
      <c r="F16" s="130">
        <f t="shared" si="1"/>
        <v>0</v>
      </c>
      <c r="G16" s="140">
        <v>50</v>
      </c>
      <c r="H16" s="6">
        <f t="shared" si="3"/>
        <v>0</v>
      </c>
    </row>
    <row r="17" spans="1:8" x14ac:dyDescent="0.25">
      <c r="A17" s="96" t="s">
        <v>151</v>
      </c>
      <c r="B17" s="71" t="str">
        <f>INDEX(Soupiska!$A$3:$B$33,MATCH(A17,Soupiska!$A$3:$A$33,0),2)</f>
        <v>D</v>
      </c>
      <c r="C17" s="131"/>
      <c r="D17" s="130">
        <f t="shared" ref="D17" si="4">IF(ISERROR(HLOOKUP(C17,$B$35:$I$36,2,1)),0,HLOOKUP(C17,$B$35:$I$36,2,1))</f>
        <v>0</v>
      </c>
      <c r="E17" s="131"/>
      <c r="F17" s="130">
        <f t="shared" ref="F17" si="5">IF(ISERROR(HLOOKUP(E17,$B$35:$I$36,2,1)),0,HLOOKUP(E17,$B$35:$I$36,2,1))</f>
        <v>0</v>
      </c>
      <c r="G17" s="140">
        <v>50</v>
      </c>
      <c r="H17" s="6">
        <f t="shared" ref="H17" si="6">SUM(D17,F17)</f>
        <v>0</v>
      </c>
    </row>
    <row r="18" spans="1:8" x14ac:dyDescent="0.25">
      <c r="A18" s="96" t="s">
        <v>145</v>
      </c>
      <c r="B18" s="71" t="str">
        <f>INDEX(Soupiska!$A$3:$B$33,MATCH(A18,Soupiska!$A$3:$A$33,0),2)</f>
        <v>D</v>
      </c>
      <c r="C18" s="131"/>
      <c r="D18" s="130">
        <f>IF(ISERROR(HLOOKUP(C18,$B$35:$I$36,2,1)),0,HLOOKUP(C18,$B$35:$I$36,2,1))</f>
        <v>0</v>
      </c>
      <c r="E18" s="131"/>
      <c r="F18" s="130">
        <f>IF(ISERROR(HLOOKUP(E18,$B$35:$I$36,2,1)),0,HLOOKUP(E18,$B$35:$I$36,2,1))</f>
        <v>0</v>
      </c>
      <c r="G18" s="140">
        <v>50</v>
      </c>
      <c r="H18" s="6">
        <f t="shared" si="3"/>
        <v>0</v>
      </c>
    </row>
    <row r="19" spans="1:8" x14ac:dyDescent="0.25">
      <c r="A19" s="96" t="s">
        <v>43</v>
      </c>
      <c r="B19" s="71" t="str">
        <f>INDEX(Soupiska!$A$3:$B$33,MATCH(A19,Soupiska!$A$3:$A$33,0),2)</f>
        <v>D</v>
      </c>
      <c r="C19" s="131"/>
      <c r="D19" s="130">
        <f>IF(ISERROR(HLOOKUP(C19,$B$35:$I$36,2,1)),0,HLOOKUP(C19,$B$35:$I$36,2,1))</f>
        <v>0</v>
      </c>
      <c r="E19" s="131"/>
      <c r="F19" s="130">
        <f>IF(ISERROR(HLOOKUP(E19,$B$35:$I$36,2,1)),0,HLOOKUP(E19,$B$35:$I$36,2,1))</f>
        <v>0</v>
      </c>
      <c r="G19" s="140">
        <v>50</v>
      </c>
      <c r="H19" s="6">
        <f t="shared" si="3"/>
        <v>0</v>
      </c>
    </row>
    <row r="20" spans="1:8" x14ac:dyDescent="0.25">
      <c r="A20" s="96" t="s">
        <v>44</v>
      </c>
      <c r="B20" s="71" t="str">
        <f>INDEX(Soupiska!$A$3:$B$33,MATCH(A20,Soupiska!$A$3:$A$33,0),2)</f>
        <v>C</v>
      </c>
      <c r="C20" s="131">
        <v>8</v>
      </c>
      <c r="D20" s="130">
        <f>IF(ISERROR(HLOOKUP(C20,$B$35:$I$36,2,1)),0,HLOOKUP(C20,$B$35:$I$36,2,1))</f>
        <v>4</v>
      </c>
      <c r="E20" s="131"/>
      <c r="F20" s="130">
        <f>IF(ISERROR(HLOOKUP(E20,$B$35:$I$36,2,1)),0,HLOOKUP(E20,$B$35:$I$36,2,1))</f>
        <v>0</v>
      </c>
      <c r="G20" s="140">
        <v>50</v>
      </c>
      <c r="H20" s="6">
        <f t="shared" si="3"/>
        <v>4</v>
      </c>
    </row>
    <row r="21" spans="1:8" x14ac:dyDescent="0.25">
      <c r="A21" s="96" t="s">
        <v>45</v>
      </c>
      <c r="B21" s="71" t="str">
        <f>INDEX(Soupiska!$A$3:$B$33,MATCH(A21,Soupiska!$A$3:$A$33,0),2)</f>
        <v>A</v>
      </c>
      <c r="C21" s="131">
        <v>2</v>
      </c>
      <c r="D21" s="130">
        <f t="shared" ref="D21" si="7">IF(ISERROR(HLOOKUP(C21,$B$35:$I$36,2,1)),0,HLOOKUP(C21,$B$35:$I$36,2,1))</f>
        <v>20</v>
      </c>
      <c r="E21" s="131">
        <v>2</v>
      </c>
      <c r="F21" s="130">
        <f t="shared" ref="F21" si="8">IF(ISERROR(HLOOKUP(E21,$B$35:$I$36,2,1)),0,HLOOKUP(E21,$B$35:$I$36,2,1))</f>
        <v>20</v>
      </c>
      <c r="G21" s="140">
        <v>50</v>
      </c>
      <c r="H21" s="6">
        <f t="shared" ref="H21" si="9">SUM(D21,F21)</f>
        <v>40</v>
      </c>
    </row>
    <row r="22" spans="1:8" x14ac:dyDescent="0.25">
      <c r="A22" s="96" t="s">
        <v>147</v>
      </c>
      <c r="B22" s="71" t="str">
        <f>INDEX(Soupiska!$A$3:$B$33,MATCH(A22,Soupiska!$A$3:$A$33,0),2)</f>
        <v>D</v>
      </c>
      <c r="C22" s="131"/>
      <c r="D22" s="130">
        <f t="shared" ref="D22" si="10">IF(ISERROR(HLOOKUP(C22,$B$35:$I$36,2,1)),0,HLOOKUP(C22,$B$35:$I$36,2,1))</f>
        <v>0</v>
      </c>
      <c r="E22" s="131"/>
      <c r="F22" s="130">
        <f t="shared" ref="F22" si="11">IF(ISERROR(HLOOKUP(E22,$B$35:$I$36,2,1)),0,HLOOKUP(E22,$B$35:$I$36,2,1))</f>
        <v>0</v>
      </c>
      <c r="G22" s="140">
        <v>50</v>
      </c>
      <c r="H22" s="6">
        <f t="shared" ref="H22" si="12">SUM(D22,F22)</f>
        <v>0</v>
      </c>
    </row>
    <row r="23" spans="1:8" x14ac:dyDescent="0.25">
      <c r="A23" s="96" t="s">
        <v>144</v>
      </c>
      <c r="B23" s="71" t="str">
        <f>INDEX(Soupiska!$A$3:$B$33,MATCH(A23,Soupiska!$A$3:$A$33,0),2)</f>
        <v>D</v>
      </c>
      <c r="C23" s="131">
        <v>8</v>
      </c>
      <c r="D23" s="130">
        <f t="shared" ref="D23:D33" si="13">IF(ISERROR(HLOOKUP(C23,$B$35:$I$36,2,1)),0,HLOOKUP(C23,$B$35:$I$36,2,1))</f>
        <v>4</v>
      </c>
      <c r="E23" s="131"/>
      <c r="F23" s="130">
        <f t="shared" ref="F23:F33" si="14">IF(ISERROR(HLOOKUP(E23,$B$35:$I$36,2,1)),0,HLOOKUP(E23,$B$35:$I$36,2,1))</f>
        <v>0</v>
      </c>
      <c r="G23" s="140">
        <v>50</v>
      </c>
      <c r="H23" s="6">
        <f t="shared" si="3"/>
        <v>4</v>
      </c>
    </row>
    <row r="24" spans="1:8" x14ac:dyDescent="0.25">
      <c r="A24" s="96" t="s">
        <v>141</v>
      </c>
      <c r="B24" s="71" t="str">
        <f>INDEX(Soupiska!$A$3:$B$33,MATCH(A24,Soupiska!$A$3:$A$33,0),2)</f>
        <v>D</v>
      </c>
      <c r="C24" s="131"/>
      <c r="D24" s="130">
        <f t="shared" si="13"/>
        <v>0</v>
      </c>
      <c r="E24" s="131"/>
      <c r="F24" s="130">
        <f t="shared" si="14"/>
        <v>0</v>
      </c>
      <c r="G24" s="140">
        <v>50</v>
      </c>
      <c r="H24" s="6">
        <f t="shared" si="3"/>
        <v>0</v>
      </c>
    </row>
    <row r="25" spans="1:8" x14ac:dyDescent="0.25">
      <c r="A25" s="96" t="s">
        <v>140</v>
      </c>
      <c r="B25" s="71" t="str">
        <f>INDEX(Soupiska!$A$3:$B$33,MATCH(A25,Soupiska!$A$3:$A$33,0),2)</f>
        <v>D</v>
      </c>
      <c r="C25" s="131"/>
      <c r="D25" s="130">
        <f t="shared" si="13"/>
        <v>0</v>
      </c>
      <c r="E25" s="131">
        <v>5</v>
      </c>
      <c r="F25" s="130">
        <f t="shared" si="14"/>
        <v>10</v>
      </c>
      <c r="G25" s="140">
        <v>50</v>
      </c>
      <c r="H25" s="6">
        <f t="shared" si="3"/>
        <v>10</v>
      </c>
    </row>
    <row r="26" spans="1:8" x14ac:dyDescent="0.25">
      <c r="A26" s="96" t="s">
        <v>46</v>
      </c>
      <c r="B26" s="71" t="str">
        <f>INDEX(Soupiska!$A$3:$B$33,MATCH(A26,Soupiska!$A$3:$A$33,0),2)</f>
        <v>C</v>
      </c>
      <c r="C26" s="131"/>
      <c r="D26" s="130">
        <f t="shared" si="13"/>
        <v>0</v>
      </c>
      <c r="E26" s="131">
        <v>5</v>
      </c>
      <c r="F26" s="130">
        <f t="shared" si="14"/>
        <v>10</v>
      </c>
      <c r="G26" s="140">
        <v>50</v>
      </c>
      <c r="H26" s="6">
        <f t="shared" si="3"/>
        <v>10</v>
      </c>
    </row>
    <row r="27" spans="1:8" x14ac:dyDescent="0.25">
      <c r="A27" s="96" t="s">
        <v>148</v>
      </c>
      <c r="B27" s="71" t="str">
        <f>INDEX(Soupiska!$A$3:$B$33,MATCH(A27,Soupiska!$A$3:$A$33,0),2)</f>
        <v>D</v>
      </c>
      <c r="C27" s="131"/>
      <c r="D27" s="130">
        <f t="shared" si="13"/>
        <v>0</v>
      </c>
      <c r="E27" s="131"/>
      <c r="F27" s="130">
        <f t="shared" si="14"/>
        <v>0</v>
      </c>
      <c r="G27" s="140">
        <v>50</v>
      </c>
      <c r="H27" s="6">
        <f t="shared" si="3"/>
        <v>0</v>
      </c>
    </row>
    <row r="28" spans="1:8" x14ac:dyDescent="0.25">
      <c r="A28" s="96" t="s">
        <v>81</v>
      </c>
      <c r="B28" s="71" t="str">
        <f>INDEX(Soupiska!$A$3:$B$33,MATCH(A28,Soupiska!$A$3:$A$33,0),2)</f>
        <v>A</v>
      </c>
      <c r="C28" s="131">
        <v>1</v>
      </c>
      <c r="D28" s="130">
        <f t="shared" si="13"/>
        <v>25</v>
      </c>
      <c r="E28" s="131">
        <v>1</v>
      </c>
      <c r="F28" s="130">
        <f t="shared" si="14"/>
        <v>25</v>
      </c>
      <c r="G28" s="140">
        <v>50</v>
      </c>
      <c r="H28" s="6">
        <f t="shared" si="3"/>
        <v>50</v>
      </c>
    </row>
    <row r="29" spans="1:8" x14ac:dyDescent="0.25">
      <c r="A29" s="96" t="s">
        <v>139</v>
      </c>
      <c r="B29" s="71" t="s">
        <v>85</v>
      </c>
      <c r="C29" s="131">
        <v>3</v>
      </c>
      <c r="D29" s="130">
        <f t="shared" si="13"/>
        <v>15</v>
      </c>
      <c r="E29" s="131">
        <v>5</v>
      </c>
      <c r="F29" s="130">
        <f t="shared" si="14"/>
        <v>10</v>
      </c>
      <c r="G29" s="140">
        <v>50</v>
      </c>
      <c r="H29" s="6">
        <f t="shared" si="3"/>
        <v>25</v>
      </c>
    </row>
    <row r="30" spans="1:8" x14ac:dyDescent="0.25">
      <c r="A30" s="96" t="s">
        <v>154</v>
      </c>
      <c r="B30" s="71" t="str">
        <f>INDEX(Soupiska!$A$3:$B$33,MATCH(A30,Soupiska!$A$3:$A$33,0),2)</f>
        <v>D</v>
      </c>
      <c r="C30" s="131"/>
      <c r="D30" s="130">
        <f t="shared" si="13"/>
        <v>0</v>
      </c>
      <c r="E30" s="131"/>
      <c r="F30" s="130">
        <f t="shared" si="14"/>
        <v>0</v>
      </c>
      <c r="G30" s="140">
        <v>50</v>
      </c>
      <c r="H30" s="6">
        <f t="shared" ref="H30:H33" si="15">SUM(D30,F30)</f>
        <v>0</v>
      </c>
    </row>
    <row r="31" spans="1:8" x14ac:dyDescent="0.25">
      <c r="A31" s="96" t="s">
        <v>152</v>
      </c>
      <c r="B31" s="71" t="str">
        <f>INDEX(Soupiska!$A$3:$B$33,MATCH(A31,Soupiska!$A$3:$A$33,0),2)</f>
        <v>A</v>
      </c>
      <c r="C31" s="131"/>
      <c r="D31" s="130">
        <f t="shared" si="13"/>
        <v>0</v>
      </c>
      <c r="E31" s="131"/>
      <c r="F31" s="130">
        <f t="shared" si="14"/>
        <v>0</v>
      </c>
      <c r="G31" s="140">
        <v>50</v>
      </c>
      <c r="H31" s="6">
        <f t="shared" si="15"/>
        <v>0</v>
      </c>
    </row>
    <row r="32" spans="1:8" x14ac:dyDescent="0.25">
      <c r="A32" s="96" t="s">
        <v>47</v>
      </c>
      <c r="B32" s="71" t="str">
        <f>INDEX(Soupiska!$A$3:$B$33,MATCH(A32,Soupiska!$A$3:$A$33,0),2)</f>
        <v>D</v>
      </c>
      <c r="C32" s="131">
        <v>8</v>
      </c>
      <c r="D32" s="130">
        <f t="shared" si="13"/>
        <v>4</v>
      </c>
      <c r="E32" s="131"/>
      <c r="F32" s="130">
        <f t="shared" si="14"/>
        <v>0</v>
      </c>
      <c r="G32" s="140">
        <v>50</v>
      </c>
      <c r="H32" s="6">
        <f t="shared" si="15"/>
        <v>4</v>
      </c>
    </row>
    <row r="33" spans="1:9" x14ac:dyDescent="0.25">
      <c r="A33" s="96" t="s">
        <v>48</v>
      </c>
      <c r="B33" s="71" t="s">
        <v>85</v>
      </c>
      <c r="C33" s="131">
        <v>5</v>
      </c>
      <c r="D33" s="130">
        <f t="shared" si="13"/>
        <v>10</v>
      </c>
      <c r="E33" s="131"/>
      <c r="F33" s="130">
        <f t="shared" si="14"/>
        <v>0</v>
      </c>
      <c r="G33" s="140">
        <v>50</v>
      </c>
      <c r="H33" s="6">
        <f t="shared" si="15"/>
        <v>10</v>
      </c>
    </row>
    <row r="34" spans="1:9" ht="15.75" thickBot="1" x14ac:dyDescent="0.3">
      <c r="B34" s="54"/>
      <c r="H34" s="7">
        <f>SUM(H3:H33)</f>
        <v>207</v>
      </c>
    </row>
    <row r="35" spans="1:9" x14ac:dyDescent="0.25">
      <c r="A35" s="100" t="s">
        <v>108</v>
      </c>
      <c r="B35" s="101">
        <v>1</v>
      </c>
      <c r="C35" s="101">
        <v>2</v>
      </c>
      <c r="D35" s="101">
        <v>3</v>
      </c>
      <c r="E35" s="101">
        <v>4</v>
      </c>
      <c r="F35" s="101">
        <v>5</v>
      </c>
      <c r="G35" s="101">
        <v>6</v>
      </c>
      <c r="H35" s="101">
        <v>7</v>
      </c>
      <c r="I35" s="101">
        <v>8</v>
      </c>
    </row>
    <row r="36" spans="1:9" ht="15.75" thickBot="1" x14ac:dyDescent="0.3">
      <c r="A36" s="99" t="s">
        <v>109</v>
      </c>
      <c r="B36" s="102">
        <v>25</v>
      </c>
      <c r="C36" s="102">
        <v>20</v>
      </c>
      <c r="D36" s="102">
        <v>15</v>
      </c>
      <c r="E36" s="102">
        <v>12</v>
      </c>
      <c r="F36" s="102">
        <v>10</v>
      </c>
      <c r="G36" s="169">
        <v>8</v>
      </c>
      <c r="H36" s="7">
        <v>6</v>
      </c>
      <c r="I36" s="132">
        <v>4</v>
      </c>
    </row>
  </sheetData>
  <mergeCells count="1">
    <mergeCell ref="A1:H1"/>
  </mergeCells>
  <dataValidations count="1">
    <dataValidation showInputMessage="1" showErrorMessage="1" promptTitle="Upozornění !!!" sqref="A3:B33"/>
  </dataValidation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7" sqref="A27:I31"/>
    </sheetView>
  </sheetViews>
  <sheetFormatPr defaultRowHeight="15" x14ac:dyDescent="0.25"/>
  <cols>
    <col min="1" max="1" width="3.7109375" customWidth="1"/>
    <col min="2" max="2" width="21" customWidth="1"/>
    <col min="3" max="3" width="3.85546875" customWidth="1"/>
    <col min="4" max="8" width="5.7109375" customWidth="1"/>
    <col min="9" max="9" width="6.7109375" customWidth="1"/>
  </cols>
  <sheetData>
    <row r="1" spans="1:10" ht="16.5" thickBot="1" x14ac:dyDescent="0.3">
      <c r="A1" s="190" t="s">
        <v>161</v>
      </c>
      <c r="B1" s="266"/>
      <c r="C1" s="266"/>
      <c r="D1" s="266"/>
      <c r="E1" s="266"/>
      <c r="F1" s="266"/>
      <c r="G1" s="266"/>
      <c r="H1" s="266"/>
      <c r="I1" s="266"/>
    </row>
    <row r="2" spans="1:10" ht="15.75" thickBot="1" x14ac:dyDescent="0.3">
      <c r="A2" s="24" t="s">
        <v>60</v>
      </c>
      <c r="B2" s="25" t="s">
        <v>36</v>
      </c>
      <c r="C2" s="25" t="s">
        <v>82</v>
      </c>
      <c r="D2" s="25" t="s">
        <v>59</v>
      </c>
      <c r="E2" s="25" t="s">
        <v>56</v>
      </c>
      <c r="F2" s="25" t="s">
        <v>57</v>
      </c>
      <c r="G2" s="26" t="s">
        <v>80</v>
      </c>
      <c r="H2" s="26" t="s">
        <v>111</v>
      </c>
      <c r="I2" s="27" t="s">
        <v>49</v>
      </c>
      <c r="J2" s="142" t="s">
        <v>127</v>
      </c>
    </row>
    <row r="3" spans="1:10" x14ac:dyDescent="0.25">
      <c r="A3" s="161" t="s">
        <v>1</v>
      </c>
      <c r="B3" s="96" t="s">
        <v>153</v>
      </c>
      <c r="C3" s="18" t="str">
        <f>LOOKUP(B3,Soupiska!$A$3:$A$33,Soupiska!$B$3:$B$33)</f>
        <v>C</v>
      </c>
      <c r="D3" s="8">
        <f>LOOKUP(B3,Treninky!$A$3:$A$33,Treninky!$AP$3:$AP$33)</f>
        <v>19</v>
      </c>
      <c r="E3" s="8">
        <f>LOOKUP(B3,Turnaje!$A$3:$A$33,Turnaje!$O$3:$O$33)</f>
        <v>49</v>
      </c>
      <c r="F3" s="8">
        <f>LOOKUP(B3,Mistráky!$A$3:$A$33,Mistráky!$AE$3:$AE$33)</f>
        <v>632</v>
      </c>
      <c r="G3" s="21">
        <f>LOOKUP(B3,'Český pohár'!$A$3:$A$33,'Český pohár'!$P$3:$P$33)</f>
        <v>19</v>
      </c>
      <c r="H3" s="21">
        <f>LOOKUP(B3,Anketa!$A$3:$A$33,Anketa!$H$3:$H$33)</f>
        <v>4</v>
      </c>
      <c r="I3" s="22">
        <f>SUM(D3:H3)</f>
        <v>723</v>
      </c>
      <c r="J3">
        <f t="shared" ref="J3:J25" si="0">SUM(F3:G3)</f>
        <v>651</v>
      </c>
    </row>
    <row r="4" spans="1:10" x14ac:dyDescent="0.25">
      <c r="A4" s="162" t="s">
        <v>2</v>
      </c>
      <c r="B4" s="96" t="s">
        <v>40</v>
      </c>
      <c r="C4" s="19" t="str">
        <f>LOOKUP(B4,Soupiska!$A$3:$A$33,Soupiska!$B$3:$B$33)</f>
        <v>C</v>
      </c>
      <c r="D4" s="8">
        <f>LOOKUP(B4,Treninky!$A$3:$A$33,Treninky!$AP$3:$AP$33)</f>
        <v>41</v>
      </c>
      <c r="E4" s="8">
        <f>LOOKUP(B4,Turnaje!$A$3:$A$33,Turnaje!$O$3:$O$33)</f>
        <v>59</v>
      </c>
      <c r="F4" s="8">
        <f>LOOKUP(B4,Mistráky!$A$3:$A$33,Mistráky!$AE$3:$AE$33)</f>
        <v>544</v>
      </c>
      <c r="G4" s="21">
        <f>LOOKUP(B4,'Český pohár'!$A$3:$A$33,'Český pohár'!$P$3:$P$33)</f>
        <v>13</v>
      </c>
      <c r="H4" s="21">
        <f>LOOKUP(B4,Anketa!$A$3:$A$33,Anketa!$H$3:$H$33)</f>
        <v>8</v>
      </c>
      <c r="I4" s="23">
        <f>SUM(D4:H4)</f>
        <v>665</v>
      </c>
      <c r="J4">
        <f t="shared" si="0"/>
        <v>557</v>
      </c>
    </row>
    <row r="5" spans="1:10" x14ac:dyDescent="0.25">
      <c r="A5" s="162" t="s">
        <v>3</v>
      </c>
      <c r="B5" s="96" t="s">
        <v>44</v>
      </c>
      <c r="C5" s="19" t="str">
        <f>LOOKUP(B5,Soupiska!$A$3:$A$33,Soupiska!$B$3:$B$33)</f>
        <v>C</v>
      </c>
      <c r="D5" s="8">
        <f>LOOKUP(B5,Treninky!$A$3:$A$33,Treninky!$AP$3:$AP$33)</f>
        <v>15</v>
      </c>
      <c r="E5" s="8">
        <f>LOOKUP(B5,Turnaje!$A$3:$A$33,Turnaje!$O$3:$O$33)</f>
        <v>65</v>
      </c>
      <c r="F5" s="8">
        <f>LOOKUP(B5,Mistráky!$A$3:$A$33,Mistráky!$AE$3:$AE$33)</f>
        <v>515</v>
      </c>
      <c r="G5" s="21">
        <f>LOOKUP(B5,'Český pohár'!$A$3:$A$33,'Český pohár'!$P$3:$P$33)</f>
        <v>9</v>
      </c>
      <c r="H5" s="21">
        <f>LOOKUP(B5,Anketa!$A$3:$A$33,Anketa!$H$3:$H$33)</f>
        <v>4</v>
      </c>
      <c r="I5" s="23">
        <f>SUM(D5:H5)</f>
        <v>608</v>
      </c>
      <c r="J5">
        <f t="shared" si="0"/>
        <v>524</v>
      </c>
    </row>
    <row r="6" spans="1:10" x14ac:dyDescent="0.25">
      <c r="A6" s="161" t="s">
        <v>4</v>
      </c>
      <c r="B6" s="96" t="s">
        <v>39</v>
      </c>
      <c r="C6" s="19" t="str">
        <f>LOOKUP(B6,Soupiska!$A$3:$A$33,Soupiska!$B$3:$B$33)</f>
        <v>A</v>
      </c>
      <c r="D6" s="8">
        <f>LOOKUP(B6,Treninky!$A$3:$A$33,Treninky!$AP$3:$AP$33)</f>
        <v>60</v>
      </c>
      <c r="E6" s="8">
        <f>LOOKUP(B6,Turnaje!$A$3:$A$33,Turnaje!$O$3:$O$33)</f>
        <v>82</v>
      </c>
      <c r="F6" s="8">
        <f>LOOKUP(B6,Mistráky!$A$3:$A$33,Mistráky!$AE$3:$AE$33)</f>
        <v>392</v>
      </c>
      <c r="G6" s="21">
        <f>LOOKUP(B6,'Český pohár'!$A$3:$A$33,'Český pohár'!$P$3:$P$33)</f>
        <v>43</v>
      </c>
      <c r="H6" s="21">
        <f>LOOKUP(B6,Anketa!$A$3:$A$33,Anketa!$H$3:$H$33)</f>
        <v>14</v>
      </c>
      <c r="I6" s="23">
        <f>SUM(D6:H6)</f>
        <v>591</v>
      </c>
      <c r="J6">
        <f t="shared" si="0"/>
        <v>435</v>
      </c>
    </row>
    <row r="7" spans="1:10" x14ac:dyDescent="0.25">
      <c r="A7" s="162" t="s">
        <v>5</v>
      </c>
      <c r="B7" s="96" t="s">
        <v>81</v>
      </c>
      <c r="C7" s="19" t="str">
        <f>LOOKUP(B7,Soupiska!$A$3:$A$33,Soupiska!$B$3:$B$33)</f>
        <v>A</v>
      </c>
      <c r="D7" s="8">
        <f>LOOKUP(B7,Treninky!$A$3:$A$33,Treninky!$AP$3:$AP$33)</f>
        <v>23</v>
      </c>
      <c r="E7" s="8">
        <f>LOOKUP(B7,Turnaje!$A$3:$A$33,Turnaje!$O$3:$O$33)</f>
        <v>110</v>
      </c>
      <c r="F7" s="8">
        <f>LOOKUP(B7,Mistráky!$A$3:$A$33,Mistráky!$AE$3:$AE$33)</f>
        <v>338</v>
      </c>
      <c r="G7" s="21">
        <f>LOOKUP(B7,'Český pohár'!$A$3:$A$33,'Český pohár'!$P$3:$P$33)</f>
        <v>67</v>
      </c>
      <c r="H7" s="21">
        <f>LOOKUP(B7,Anketa!$A$3:$A$33,Anketa!$H$3:$H$33)</f>
        <v>50</v>
      </c>
      <c r="I7" s="23">
        <f>SUM(D7:H7)</f>
        <v>588</v>
      </c>
      <c r="J7">
        <f t="shared" si="0"/>
        <v>405</v>
      </c>
    </row>
    <row r="8" spans="1:10" x14ac:dyDescent="0.25">
      <c r="A8" s="171" t="s">
        <v>6</v>
      </c>
      <c r="B8" s="96" t="s">
        <v>45</v>
      </c>
      <c r="C8" s="19" t="str">
        <f>LOOKUP(B8,Soupiska!$A$3:$A$33,Soupiska!$B$3:$B$33)</f>
        <v>A</v>
      </c>
      <c r="D8" s="8">
        <f>LOOKUP(B8,Treninky!$A$3:$A$33,Treninky!$AP$3:$AP$33)</f>
        <v>0</v>
      </c>
      <c r="E8" s="8">
        <f>LOOKUP(B8,Turnaje!$A$3:$A$33,Turnaje!$O$3:$O$33)</f>
        <v>50</v>
      </c>
      <c r="F8" s="8">
        <f>LOOKUP(B8,Mistráky!$A$3:$A$33,Mistráky!$AE$3:$AE$33)</f>
        <v>312</v>
      </c>
      <c r="G8" s="21">
        <f>LOOKUP(B8,'Český pohár'!$A$3:$A$33,'Český pohár'!$P$3:$P$33)</f>
        <v>39</v>
      </c>
      <c r="H8" s="21">
        <f>LOOKUP(B8,Anketa!$A$3:$A$33,Anketa!$H$3:$H$33)</f>
        <v>40</v>
      </c>
      <c r="I8" s="23">
        <f>SUM(D8:H8)</f>
        <v>441</v>
      </c>
      <c r="J8">
        <f t="shared" si="0"/>
        <v>351</v>
      </c>
    </row>
    <row r="9" spans="1:10" x14ac:dyDescent="0.25">
      <c r="A9" s="172" t="s">
        <v>7</v>
      </c>
      <c r="B9" s="96" t="s">
        <v>107</v>
      </c>
      <c r="C9" s="19" t="str">
        <f>LOOKUP(B9,Soupiska!$A$3:$A$33,Soupiska!$B$3:$B$33)</f>
        <v>B</v>
      </c>
      <c r="D9" s="8">
        <f>LOOKUP(B9,Treninky!$A$3:$A$33,Treninky!$AP$3:$AP$33)</f>
        <v>0</v>
      </c>
      <c r="E9" s="8">
        <f>LOOKUP(B9,Turnaje!$A$3:$A$33,Turnaje!$O$3:$O$33)</f>
        <v>9</v>
      </c>
      <c r="F9" s="8">
        <f>LOOKUP(B9,Mistráky!$A$3:$A$33,Mistráky!$AE$3:$AE$33)</f>
        <v>410</v>
      </c>
      <c r="G9" s="21">
        <f>LOOKUP(B9,'Český pohár'!$A$3:$A$33,'Český pohár'!$P$3:$P$33)</f>
        <v>5</v>
      </c>
      <c r="H9" s="21">
        <f>LOOKUP(B9,Anketa!$A$3:$A$33,Anketa!$H$3:$H$33)</f>
        <v>4</v>
      </c>
      <c r="I9" s="23">
        <f>SUM(D9:H9)</f>
        <v>428</v>
      </c>
      <c r="J9">
        <f t="shared" si="0"/>
        <v>415</v>
      </c>
    </row>
    <row r="10" spans="1:10" x14ac:dyDescent="0.25">
      <c r="A10" s="171" t="s">
        <v>8</v>
      </c>
      <c r="B10" s="96" t="s">
        <v>152</v>
      </c>
      <c r="C10" s="19" t="str">
        <f>LOOKUP(B10,Soupiska!$A$3:$A$33,Soupiska!$B$3:$B$33)</f>
        <v>A</v>
      </c>
      <c r="D10" s="8">
        <f>LOOKUP(B10,Treninky!$A$3:$A$33,Treninky!$AP$3:$AP$33)</f>
        <v>0</v>
      </c>
      <c r="E10" s="8">
        <f>LOOKUP(B10,Turnaje!$A$3:$A$33,Turnaje!$O$3:$O$33)</f>
        <v>6</v>
      </c>
      <c r="F10" s="8">
        <f>LOOKUP(B10,Mistráky!$A$3:$A$33,Mistráky!$AE$3:$AE$33)</f>
        <v>329</v>
      </c>
      <c r="G10" s="21">
        <f>LOOKUP(B10,'Český pohár'!$A$3:$A$33,'Český pohár'!$P$3:$P$33)</f>
        <v>37</v>
      </c>
      <c r="H10" s="21">
        <f>LOOKUP(B10,Anketa!$A$3:$A$33,Anketa!$H$3:$H$33)</f>
        <v>0</v>
      </c>
      <c r="I10" s="23">
        <f>SUM(D10:H10)</f>
        <v>372</v>
      </c>
      <c r="J10">
        <f t="shared" si="0"/>
        <v>366</v>
      </c>
    </row>
    <row r="11" spans="1:10" x14ac:dyDescent="0.25">
      <c r="A11" s="172" t="s">
        <v>9</v>
      </c>
      <c r="B11" s="96" t="s">
        <v>139</v>
      </c>
      <c r="C11" s="19" t="str">
        <f>LOOKUP(B11,Soupiska!$A$3:$A$33,Soupiska!$B$3:$B$33)</f>
        <v>B</v>
      </c>
      <c r="D11" s="8">
        <f>LOOKUP(B11,Treninky!$A$3:$A$33,Treninky!$AP$3:$AP$33)</f>
        <v>7</v>
      </c>
      <c r="E11" s="8">
        <f>LOOKUP(B11,Turnaje!$A$3:$A$33,Turnaje!$O$3:$O$33)</f>
        <v>15</v>
      </c>
      <c r="F11" s="8">
        <f>LOOKUP(B11,Mistráky!$A$3:$A$33,Mistráky!$AE$3:$AE$33)</f>
        <v>315</v>
      </c>
      <c r="G11" s="21">
        <f>LOOKUP(B11,'Český pohár'!$A$3:$A$33,'Český pohár'!$P$3:$P$33)</f>
        <v>9</v>
      </c>
      <c r="H11" s="21">
        <f>LOOKUP(B11,Anketa!$A$3:$A$33,Anketa!$H$3:$H$33)</f>
        <v>25</v>
      </c>
      <c r="I11" s="23">
        <f>SUM(D11:H11)</f>
        <v>371</v>
      </c>
      <c r="J11">
        <f t="shared" si="0"/>
        <v>324</v>
      </c>
    </row>
    <row r="12" spans="1:10" x14ac:dyDescent="0.25">
      <c r="A12" s="171" t="s">
        <v>10</v>
      </c>
      <c r="B12" s="96" t="s">
        <v>42</v>
      </c>
      <c r="C12" s="19" t="str">
        <f>LOOKUP(B12,Soupiska!$A$3:$A$33,Soupiska!$B$3:$B$33)</f>
        <v>C</v>
      </c>
      <c r="D12" s="8">
        <f>LOOKUP(B12,Treninky!$A$3:$A$33,Treninky!$AP$3:$AP$33)</f>
        <v>19</v>
      </c>
      <c r="E12" s="8">
        <f>LOOKUP(B12,Turnaje!$A$3:$A$33,Turnaje!$O$3:$O$33)</f>
        <v>35</v>
      </c>
      <c r="F12" s="8">
        <f>LOOKUP(B12,Mistráky!$A$3:$A$33,Mistráky!$AE$3:$AE$33)</f>
        <v>291</v>
      </c>
      <c r="G12" s="21">
        <f>LOOKUP(B12,'Český pohár'!$A$3:$A$33,'Český pohár'!$P$3:$P$33)</f>
        <v>9</v>
      </c>
      <c r="H12" s="21">
        <f>LOOKUP(B12,Anketa!$A$3:$A$33,Anketa!$H$3:$H$33)</f>
        <v>4</v>
      </c>
      <c r="I12" s="23">
        <f>SUM(D12:H12)</f>
        <v>358</v>
      </c>
      <c r="J12">
        <f t="shared" si="0"/>
        <v>300</v>
      </c>
    </row>
    <row r="13" spans="1:10" x14ac:dyDescent="0.25">
      <c r="A13" s="172" t="s">
        <v>11</v>
      </c>
      <c r="B13" s="96" t="s">
        <v>134</v>
      </c>
      <c r="C13" s="19" t="str">
        <f>LOOKUP(B13,Soupiska!$A$3:$A$33,Soupiska!$B$3:$B$33)</f>
        <v>B</v>
      </c>
      <c r="D13" s="8">
        <f>LOOKUP(B13,Treninky!$A$3:$A$33,Treninky!$AP$3:$AP$33)</f>
        <v>17</v>
      </c>
      <c r="E13" s="8">
        <f>LOOKUP(B13,Turnaje!$A$3:$A$33,Turnaje!$O$3:$O$33)</f>
        <v>23</v>
      </c>
      <c r="F13" s="8">
        <f>LOOKUP(B13,Mistráky!$A$3:$A$33,Mistráky!$AE$3:$AE$33)</f>
        <v>296</v>
      </c>
      <c r="G13" s="21">
        <f>LOOKUP(B13,'Český pohár'!$A$3:$A$33,'Český pohár'!$P$3:$P$33)</f>
        <v>13</v>
      </c>
      <c r="H13" s="21">
        <f>LOOKUP(B13,Anketa!$A$3:$A$33,Anketa!$H$3:$H$33)</f>
        <v>4</v>
      </c>
      <c r="I13" s="23">
        <f>SUM(D13:H13)</f>
        <v>353</v>
      </c>
      <c r="J13">
        <f t="shared" si="0"/>
        <v>309</v>
      </c>
    </row>
    <row r="14" spans="1:10" x14ac:dyDescent="0.25">
      <c r="A14" s="171" t="s">
        <v>12</v>
      </c>
      <c r="B14" s="96" t="s">
        <v>46</v>
      </c>
      <c r="C14" s="19" t="str">
        <f>LOOKUP(B14,Soupiska!$A$3:$A$33,Soupiska!$B$3:$B$33)</f>
        <v>C</v>
      </c>
      <c r="D14" s="8">
        <f>LOOKUP(B14,Treninky!$A$3:$A$33,Treninky!$AP$3:$AP$33)</f>
        <v>0</v>
      </c>
      <c r="E14" s="8">
        <f>LOOKUP(B14,Turnaje!$A$3:$A$33,Turnaje!$O$3:$O$33)</f>
        <v>27</v>
      </c>
      <c r="F14" s="8">
        <f>LOOKUP(B14,Mistráky!$A$3:$A$33,Mistráky!$AE$3:$AE$33)</f>
        <v>296</v>
      </c>
      <c r="G14" s="21">
        <f>LOOKUP(B14,'Český pohár'!$A$3:$A$33,'Český pohár'!$P$3:$P$33)</f>
        <v>0</v>
      </c>
      <c r="H14" s="21">
        <f>LOOKUP(B14,Anketa!$A$3:$A$33,Anketa!$H$3:$H$33)</f>
        <v>10</v>
      </c>
      <c r="I14" s="23">
        <f>SUM(D14:H14)</f>
        <v>333</v>
      </c>
      <c r="J14">
        <f t="shared" si="0"/>
        <v>296</v>
      </c>
    </row>
    <row r="15" spans="1:10" x14ac:dyDescent="0.25">
      <c r="A15" s="167" t="s">
        <v>13</v>
      </c>
      <c r="B15" s="96" t="s">
        <v>38</v>
      </c>
      <c r="C15" s="19" t="str">
        <f>LOOKUP(B15,Soupiska!$A$3:$A$33,Soupiska!$B$3:$B$33)</f>
        <v>D</v>
      </c>
      <c r="D15" s="8">
        <f>LOOKUP(B15,Treninky!$A$3:$A$33,Treninky!$AP$3:$AP$33)</f>
        <v>46</v>
      </c>
      <c r="E15" s="8">
        <f>LOOKUP(B15,Turnaje!$A$3:$A$33,Turnaje!$O$3:$O$33)</f>
        <v>11</v>
      </c>
      <c r="F15" s="8">
        <f>LOOKUP(B15,Mistráky!$A$3:$A$33,Mistráky!$AE$3:$AE$33)</f>
        <v>193</v>
      </c>
      <c r="G15" s="21">
        <f>LOOKUP(B15,'Český pohár'!$A$3:$A$33,'Český pohár'!$P$3:$P$33)</f>
        <v>5</v>
      </c>
      <c r="H15" s="21">
        <f>LOOKUP(B15,Anketa!$A$3:$A$33,Anketa!$H$3:$H$33)</f>
        <v>0</v>
      </c>
      <c r="I15" s="23">
        <f>SUM(D15:H15)</f>
        <v>255</v>
      </c>
      <c r="J15">
        <f t="shared" si="0"/>
        <v>198</v>
      </c>
    </row>
    <row r="16" spans="1:10" x14ac:dyDescent="0.25">
      <c r="A16" s="168" t="s">
        <v>14</v>
      </c>
      <c r="B16" s="96" t="s">
        <v>142</v>
      </c>
      <c r="C16" s="19" t="str">
        <f>LOOKUP(B16,Soupiska!$A$3:$A$33,Soupiska!$B$3:$B$33)</f>
        <v>D</v>
      </c>
      <c r="D16" s="8">
        <f>LOOKUP(B16,Treninky!$A$3:$A$33,Treninky!$AP$3:$AP$33)</f>
        <v>22</v>
      </c>
      <c r="E16" s="8">
        <f>LOOKUP(B16,Turnaje!$A$3:$A$33,Turnaje!$O$3:$O$33)</f>
        <v>0</v>
      </c>
      <c r="F16" s="8">
        <f>LOOKUP(B16,Mistráky!$A$3:$A$33,Mistráky!$AE$3:$AE$33)</f>
        <v>122</v>
      </c>
      <c r="G16" s="21">
        <f>LOOKUP(B16,'Český pohár'!$A$3:$A$33,'Český pohár'!$P$3:$P$33)</f>
        <v>0</v>
      </c>
      <c r="H16" s="21">
        <f>LOOKUP(B16,Anketa!$A$3:$A$33,Anketa!$H$3:$H$33)</f>
        <v>0</v>
      </c>
      <c r="I16" s="23">
        <f>SUM(D16:H16)</f>
        <v>144</v>
      </c>
      <c r="J16">
        <f t="shared" si="0"/>
        <v>122</v>
      </c>
    </row>
    <row r="17" spans="1:10" x14ac:dyDescent="0.25">
      <c r="A17" s="167" t="s">
        <v>15</v>
      </c>
      <c r="B17" s="96" t="s">
        <v>48</v>
      </c>
      <c r="C17" s="19" t="str">
        <f>LOOKUP(B17,Soupiska!$A$3:$A$33,Soupiska!$B$3:$B$33)</f>
        <v>D</v>
      </c>
      <c r="D17" s="8">
        <f>LOOKUP(B17,Treninky!$A$3:$A$33,Treninky!$AP$3:$AP$33)</f>
        <v>16</v>
      </c>
      <c r="E17" s="8">
        <f>LOOKUP(B17,Turnaje!$A$3:$A$33,Turnaje!$O$3:$O$33)</f>
        <v>0</v>
      </c>
      <c r="F17" s="8">
        <f>LOOKUP(B17,Mistráky!$A$3:$A$33,Mistráky!$AE$3:$AE$33)</f>
        <v>118</v>
      </c>
      <c r="G17" s="21">
        <f>LOOKUP(B17,'Český pohár'!$A$3:$A$33,'Český pohár'!$P$3:$P$33)</f>
        <v>0</v>
      </c>
      <c r="H17" s="21">
        <f>LOOKUP(B17,Anketa!$A$3:$A$33,Anketa!$H$3:$H$33)</f>
        <v>10</v>
      </c>
      <c r="I17" s="23">
        <f>SUM(D17:H17)</f>
        <v>144</v>
      </c>
      <c r="J17">
        <f t="shared" si="0"/>
        <v>118</v>
      </c>
    </row>
    <row r="18" spans="1:10" x14ac:dyDescent="0.25">
      <c r="A18" s="168" t="s">
        <v>16</v>
      </c>
      <c r="B18" s="96" t="s">
        <v>140</v>
      </c>
      <c r="C18" s="19" t="str">
        <f>LOOKUP(B18,Soupiska!$A$3:$A$33,Soupiska!$B$3:$B$33)</f>
        <v>D</v>
      </c>
      <c r="D18" s="8">
        <f>LOOKUP(B18,Treninky!$A$3:$A$33,Treninky!$AP$3:$AP$33)</f>
        <v>0</v>
      </c>
      <c r="E18" s="8">
        <f>LOOKUP(B18,Turnaje!$A$3:$A$33,Turnaje!$O$3:$O$33)</f>
        <v>6</v>
      </c>
      <c r="F18" s="8">
        <f>LOOKUP(B18,Mistráky!$A$3:$A$33,Mistráky!$AE$3:$AE$33)</f>
        <v>114</v>
      </c>
      <c r="G18" s="21">
        <f>LOOKUP(B18,'Český pohár'!$A$3:$A$33,'Český pohár'!$P$3:$P$33)</f>
        <v>5</v>
      </c>
      <c r="H18" s="21">
        <f>LOOKUP(B18,Anketa!$A$3:$A$33,Anketa!$H$3:$H$33)</f>
        <v>10</v>
      </c>
      <c r="I18" s="23">
        <f>SUM(D18:H18)</f>
        <v>135</v>
      </c>
      <c r="J18">
        <f t="shared" si="0"/>
        <v>119</v>
      </c>
    </row>
    <row r="19" spans="1:10" x14ac:dyDescent="0.25">
      <c r="A19" s="163" t="s">
        <v>17</v>
      </c>
      <c r="B19" s="96" t="s">
        <v>144</v>
      </c>
      <c r="C19" s="19" t="str">
        <f>LOOKUP(B19,Soupiska!$A$3:$A$33,Soupiska!$B$3:$B$33)</f>
        <v>D</v>
      </c>
      <c r="D19" s="8">
        <f>LOOKUP(B19,Treninky!$A$3:$A$33,Treninky!$AP$3:$AP$33)</f>
        <v>10</v>
      </c>
      <c r="E19" s="8">
        <f>LOOKUP(B19,Turnaje!$A$3:$A$33,Turnaje!$O$3:$O$33)</f>
        <v>4</v>
      </c>
      <c r="F19" s="8">
        <f>LOOKUP(B19,Mistráky!$A$3:$A$33,Mistráky!$AE$3:$AE$33)</f>
        <v>44</v>
      </c>
      <c r="G19" s="21">
        <f>LOOKUP(B19,'Český pohár'!$A$3:$A$33,'Český pohár'!$P$3:$P$33)</f>
        <v>0</v>
      </c>
      <c r="H19" s="21">
        <f>LOOKUP(B19,Anketa!$A$3:$A$33,Anketa!$H$3:$H$33)</f>
        <v>4</v>
      </c>
      <c r="I19" s="23">
        <f>SUM(D19:H19)</f>
        <v>62</v>
      </c>
      <c r="J19">
        <f t="shared" si="0"/>
        <v>44</v>
      </c>
    </row>
    <row r="20" spans="1:10" x14ac:dyDescent="0.25">
      <c r="A20" s="164" t="s">
        <v>18</v>
      </c>
      <c r="B20" s="96" t="s">
        <v>143</v>
      </c>
      <c r="C20" s="19" t="s">
        <v>84</v>
      </c>
      <c r="D20" s="8">
        <f>LOOKUP(B20,Treninky!$A$3:$A$33,Treninky!$AP$3:$AP$33)</f>
        <v>8</v>
      </c>
      <c r="E20" s="8">
        <f>LOOKUP(B20,Turnaje!$A$3:$A$33,Turnaje!$O$3:$O$33)</f>
        <v>0</v>
      </c>
      <c r="F20" s="8">
        <f>LOOKUP(B20,Mistráky!$A$3:$A$33,Mistráky!$AE$3:$AE$33)</f>
        <v>20</v>
      </c>
      <c r="G20" s="21">
        <f>LOOKUP(B20,'Český pohár'!$A$3:$A$33,'Český pohár'!$P$3:$P$33)</f>
        <v>0</v>
      </c>
      <c r="H20" s="21">
        <f>LOOKUP(B20,Anketa!$A$3:$A$33,Anketa!$H$3:$H$33)</f>
        <v>12</v>
      </c>
      <c r="I20" s="23">
        <f>SUM(D20:H20)</f>
        <v>40</v>
      </c>
      <c r="J20">
        <f t="shared" si="0"/>
        <v>20</v>
      </c>
    </row>
    <row r="21" spans="1:10" x14ac:dyDescent="0.25">
      <c r="A21" s="164" t="s">
        <v>19</v>
      </c>
      <c r="B21" s="96" t="s">
        <v>41</v>
      </c>
      <c r="C21" s="19" t="str">
        <f>LOOKUP(B21,Soupiska!$A$3:$A$33,Soupiska!$B$3:$B$33)</f>
        <v>B</v>
      </c>
      <c r="D21" s="8">
        <f>LOOKUP(B21,Treninky!$A$3:$A$33,Treninky!$AP$3:$AP$33)</f>
        <v>12</v>
      </c>
      <c r="E21" s="8">
        <f>LOOKUP(B21,Turnaje!$A$3:$A$33,Turnaje!$O$3:$O$33)</f>
        <v>0</v>
      </c>
      <c r="F21" s="8">
        <f>LOOKUP(B21,Mistráky!$A$3:$A$33,Mistráky!$AE$3:$AE$33)</f>
        <v>21</v>
      </c>
      <c r="G21" s="21">
        <f>LOOKUP(B21,'Český pohár'!$A$3:$A$33,'Český pohár'!$P$3:$P$33)</f>
        <v>0</v>
      </c>
      <c r="H21" s="21">
        <f>LOOKUP(B21,Anketa!$A$3:$A$33,Anketa!$H$3:$H$33)</f>
        <v>0</v>
      </c>
      <c r="I21" s="23">
        <f>SUM(D21:H21)</f>
        <v>33</v>
      </c>
      <c r="J21">
        <f t="shared" si="0"/>
        <v>21</v>
      </c>
    </row>
    <row r="22" spans="1:10" x14ac:dyDescent="0.25">
      <c r="A22" s="163" t="s">
        <v>20</v>
      </c>
      <c r="B22" s="96" t="s">
        <v>147</v>
      </c>
      <c r="C22" s="19" t="str">
        <f>LOOKUP(B22,Soupiska!$A$3:$A$33,Soupiska!$B$3:$B$33)</f>
        <v>D</v>
      </c>
      <c r="D22" s="8">
        <f>LOOKUP(B22,Treninky!$A$3:$A$33,Treninky!$AP$3:$AP$33)</f>
        <v>2</v>
      </c>
      <c r="E22" s="8">
        <f>LOOKUP(B22,Turnaje!$A$3:$A$33,Turnaje!$O$3:$O$33)</f>
        <v>0</v>
      </c>
      <c r="F22" s="8">
        <f>LOOKUP(B22,Mistráky!$A$3:$A$33,Mistráky!$AE$3:$AE$33)</f>
        <v>24</v>
      </c>
      <c r="G22" s="21">
        <f>LOOKUP(B22,'Český pohár'!$A$3:$A$33,'Český pohár'!$P$3:$P$33)</f>
        <v>0</v>
      </c>
      <c r="H22" s="21">
        <f>LOOKUP(B22,Anketa!$A$3:$A$33,Anketa!$H$3:$H$33)</f>
        <v>0</v>
      </c>
      <c r="I22" s="23">
        <f>SUM(D22:H22)</f>
        <v>26</v>
      </c>
      <c r="J22">
        <f t="shared" si="0"/>
        <v>24</v>
      </c>
    </row>
    <row r="23" spans="1:10" x14ac:dyDescent="0.25">
      <c r="A23" s="164" t="s">
        <v>21</v>
      </c>
      <c r="B23" s="96" t="s">
        <v>47</v>
      </c>
      <c r="C23" s="19" t="str">
        <f>LOOKUP(B23,Soupiska!$A$3:$A$33,Soupiska!$B$3:$B$33)</f>
        <v>D</v>
      </c>
      <c r="D23" s="8">
        <f>LOOKUP(B23,Treninky!$A$3:$A$33,Treninky!$AP$3:$AP$33)</f>
        <v>0</v>
      </c>
      <c r="E23" s="8">
        <f>LOOKUP(B23,Turnaje!$A$3:$A$33,Turnaje!$O$3:$O$33)</f>
        <v>0</v>
      </c>
      <c r="F23" s="8">
        <f>LOOKUP(B23,Mistráky!$A$3:$A$33,Mistráky!$AE$3:$AE$33)</f>
        <v>12</v>
      </c>
      <c r="G23" s="21">
        <f>LOOKUP(B23,'Český pohár'!$A$3:$A$33,'Český pohár'!$P$3:$P$33)</f>
        <v>5</v>
      </c>
      <c r="H23" s="21">
        <f>LOOKUP(B23,Anketa!$A$3:$A$33,Anketa!$H$3:$H$33)</f>
        <v>4</v>
      </c>
      <c r="I23" s="23">
        <f>SUM(D23:H23)</f>
        <v>21</v>
      </c>
      <c r="J23">
        <f t="shared" si="0"/>
        <v>17</v>
      </c>
    </row>
    <row r="24" spans="1:10" x14ac:dyDescent="0.25">
      <c r="A24" s="165" t="s">
        <v>22</v>
      </c>
      <c r="B24" s="96" t="s">
        <v>37</v>
      </c>
      <c r="C24" s="19" t="str">
        <f>LOOKUP(B24,Soupiska!$A$3:$A$33,Soupiska!$B$3:$B$33)</f>
        <v>C</v>
      </c>
      <c r="D24" s="8">
        <f>LOOKUP(B24,Treninky!$A$3:$A$33,Treninky!$AP$3:$AP$33)</f>
        <v>0</v>
      </c>
      <c r="E24" s="8">
        <f>LOOKUP(B24,Turnaje!$A$3:$A$33,Turnaje!$O$3:$O$33)</f>
        <v>7</v>
      </c>
      <c r="F24" s="8">
        <f>LOOKUP(B24,Mistráky!$A$3:$A$33,Mistráky!$AE$3:$AE$33)</f>
        <v>0</v>
      </c>
      <c r="G24" s="21">
        <f>LOOKUP(B24,'Český pohár'!$A$3:$A$33,'Český pohár'!$P$3:$P$33)</f>
        <v>0</v>
      </c>
      <c r="H24" s="21">
        <f>LOOKUP(B24,Anketa!$A$3:$A$33,Anketa!$H$3:$H$33)</f>
        <v>0</v>
      </c>
      <c r="I24" s="23">
        <f>SUM(D24:H24)</f>
        <v>7</v>
      </c>
      <c r="J24">
        <f t="shared" si="0"/>
        <v>0</v>
      </c>
    </row>
    <row r="25" spans="1:10" x14ac:dyDescent="0.25">
      <c r="A25" s="165" t="s">
        <v>23</v>
      </c>
      <c r="B25" s="96" t="s">
        <v>145</v>
      </c>
      <c r="C25" s="19" t="str">
        <f>LOOKUP(B25,Soupiska!$A$3:$A$33,Soupiska!$B$3:$B$33)</f>
        <v>D</v>
      </c>
      <c r="D25" s="8">
        <f>LOOKUP(B25,Treninky!$A$3:$A$33,Treninky!$AP$3:$AP$33)</f>
        <v>2</v>
      </c>
      <c r="E25" s="8">
        <f>LOOKUP(B25,Turnaje!$A$3:$A$33,Turnaje!$O$3:$O$33)</f>
        <v>0</v>
      </c>
      <c r="F25" s="8">
        <f>LOOKUP(B25,Mistráky!$A$3:$A$33,Mistráky!$AE$3:$AE$33)</f>
        <v>0</v>
      </c>
      <c r="G25" s="21">
        <f>LOOKUP(B25,'Český pohár'!$A$3:$A$33,'Český pohár'!$P$3:$P$33)</f>
        <v>0</v>
      </c>
      <c r="H25" s="21">
        <f>LOOKUP(B25,Anketa!$A$3:$A$33,Anketa!$H$3:$H$33)</f>
        <v>0</v>
      </c>
      <c r="I25" s="23">
        <f>SUM(D25:H25)</f>
        <v>2</v>
      </c>
      <c r="J25">
        <f t="shared" si="0"/>
        <v>0</v>
      </c>
    </row>
    <row r="26" spans="1:10" ht="15.75" thickBot="1" x14ac:dyDescent="0.3">
      <c r="B26" s="174"/>
      <c r="C26" s="174"/>
      <c r="D26" s="174">
        <f t="shared" ref="D26:I26" si="1">SUM(D3:D25)</f>
        <v>319</v>
      </c>
      <c r="E26" s="174">
        <f t="shared" si="1"/>
        <v>558</v>
      </c>
      <c r="F26" s="174">
        <f t="shared" si="1"/>
        <v>5338</v>
      </c>
      <c r="G26" s="174">
        <f t="shared" si="1"/>
        <v>278</v>
      </c>
      <c r="H26" s="174">
        <f t="shared" si="1"/>
        <v>207</v>
      </c>
      <c r="I26" s="174">
        <f t="shared" si="1"/>
        <v>6700</v>
      </c>
    </row>
    <row r="27" spans="1:10" ht="15.75" thickBot="1" x14ac:dyDescent="0.3">
      <c r="A27" s="24" t="s">
        <v>60</v>
      </c>
      <c r="B27" s="25" t="s">
        <v>36</v>
      </c>
      <c r="C27" s="25" t="s">
        <v>82</v>
      </c>
      <c r="D27" s="25" t="s">
        <v>59</v>
      </c>
      <c r="E27" s="25" t="s">
        <v>56</v>
      </c>
      <c r="F27" s="25" t="s">
        <v>57</v>
      </c>
      <c r="G27" s="26" t="s">
        <v>80</v>
      </c>
      <c r="H27" s="26" t="s">
        <v>111</v>
      </c>
      <c r="I27" s="27" t="s">
        <v>49</v>
      </c>
    </row>
    <row r="28" spans="1:10" x14ac:dyDescent="0.25">
      <c r="A28" s="111" t="s">
        <v>1</v>
      </c>
      <c r="B28" s="120" t="s">
        <v>114</v>
      </c>
      <c r="C28" s="112" t="s">
        <v>86</v>
      </c>
      <c r="D28" s="116">
        <f>SUMIF($C$2:$C$25,C28,$D$2:$D$25)</f>
        <v>83</v>
      </c>
      <c r="E28" s="116">
        <f>SUMIF($C$2:$C$25,C28,$E$2:$E$25)</f>
        <v>248</v>
      </c>
      <c r="F28" s="116">
        <f>SUM(Mistráky!AH38:AH49)</f>
        <v>1500</v>
      </c>
      <c r="G28" s="116">
        <f>SUMIF($C$2:$C$25,C28,$G$2:$G$25)</f>
        <v>186</v>
      </c>
      <c r="H28" s="116">
        <f>SUMIF($C$2:$C$25,C28,$H$2:$H$25)</f>
        <v>104</v>
      </c>
      <c r="I28" s="117">
        <f>CEILING(SUM(D28:H28),1)</f>
        <v>2121</v>
      </c>
    </row>
    <row r="29" spans="1:10" x14ac:dyDescent="0.25">
      <c r="A29" s="113" t="s">
        <v>2</v>
      </c>
      <c r="B29" s="121" t="s">
        <v>115</v>
      </c>
      <c r="C29" s="114" t="s">
        <v>85</v>
      </c>
      <c r="D29" s="116">
        <f>SUMIF($C$2:$C$25,C29,$D$2:$D$25)</f>
        <v>36</v>
      </c>
      <c r="E29" s="116">
        <f>SUMIF($C$2:$C$25,C29,$E$2:$E$25)</f>
        <v>47</v>
      </c>
      <c r="F29" s="116">
        <f>SUM(Mistráky!AH68)</f>
        <v>1588</v>
      </c>
      <c r="G29" s="116">
        <f>SUMIF($C$2:$C$25,C29,$G$2:$G$25)</f>
        <v>27</v>
      </c>
      <c r="H29" s="116">
        <f>SUMIF($C$2:$C$25,C29,$H$2:$H$25)</f>
        <v>33</v>
      </c>
      <c r="I29" s="117">
        <f>CEILING(SUM(D29:H29),1)</f>
        <v>1731</v>
      </c>
    </row>
    <row r="30" spans="1:10" x14ac:dyDescent="0.25">
      <c r="A30" s="123" t="s">
        <v>3</v>
      </c>
      <c r="B30" s="121" t="s">
        <v>116</v>
      </c>
      <c r="C30" s="114" t="s">
        <v>83</v>
      </c>
      <c r="D30" s="159">
        <f>SUMIF($C$2:$C$25,C30,$D$2:$D$25)</f>
        <v>94</v>
      </c>
      <c r="E30" s="116">
        <f>SUMIF($C$2:$C$25,C30,$E$2:$E$25)</f>
        <v>242</v>
      </c>
      <c r="F30" s="116">
        <f>SUM(Mistráky!AH75:AH86)</f>
        <v>1264</v>
      </c>
      <c r="G30" s="116">
        <f>SUMIF($C$2:$C$25,C30,$G$2:$G$25)</f>
        <v>50</v>
      </c>
      <c r="H30" s="116">
        <f>SUMIF($C$2:$C$25,C30,$H$2:$H$25)</f>
        <v>30</v>
      </c>
      <c r="I30" s="117">
        <f>CEILING(SUM(D30:H30),1)</f>
        <v>1680</v>
      </c>
    </row>
    <row r="31" spans="1:10" ht="15.75" thickBot="1" x14ac:dyDescent="0.3">
      <c r="A31" s="124" t="s">
        <v>4</v>
      </c>
      <c r="B31" s="122" t="s">
        <v>117</v>
      </c>
      <c r="C31" s="115" t="s">
        <v>84</v>
      </c>
      <c r="D31" s="118">
        <f>SUMIF($C$2:$C$25,C31,$D$2:$D$25)</f>
        <v>106</v>
      </c>
      <c r="E31" s="118">
        <f>SUMIF($C$2:$C$25,C31,$E$2:$E$25)</f>
        <v>21</v>
      </c>
      <c r="F31" s="118">
        <f>SUM(Mistráky!AH94:AH107)</f>
        <v>888</v>
      </c>
      <c r="G31" s="118">
        <f>SUMIF($C$2:$C$25,C31,$G$2:$G$25)</f>
        <v>15</v>
      </c>
      <c r="H31" s="118">
        <f>SUMIF($C$2:$C$25,C31,$H$2:$H$25)</f>
        <v>40</v>
      </c>
      <c r="I31" s="119">
        <f>CEILING(SUM(D31:H31),1)</f>
        <v>1070</v>
      </c>
    </row>
    <row r="32" spans="1:10" x14ac:dyDescent="0.25">
      <c r="D32" s="79">
        <f>SUM(D28:D31)</f>
        <v>319</v>
      </c>
      <c r="E32" s="79">
        <f t="shared" ref="E32:I32" si="2">SUM(E28:E31)</f>
        <v>558</v>
      </c>
      <c r="F32" s="79">
        <f t="shared" si="2"/>
        <v>5240</v>
      </c>
      <c r="G32" s="79">
        <f t="shared" si="2"/>
        <v>278</v>
      </c>
      <c r="H32" s="79">
        <f t="shared" si="2"/>
        <v>207</v>
      </c>
      <c r="I32" s="79">
        <f t="shared" si="2"/>
        <v>6602</v>
      </c>
    </row>
  </sheetData>
  <sortState ref="B3:I25">
    <sortCondition descending="1" ref="I3:I25"/>
  </sortState>
  <mergeCells count="1">
    <mergeCell ref="A1:I1"/>
  </mergeCells>
  <dataValidations count="1">
    <dataValidation showInputMessage="1" showErrorMessage="1" promptTitle="Upozornění !!!" sqref="B28:C31 B3:C25"/>
  </dataValidation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defaultRowHeight="15" x14ac:dyDescent="0.25"/>
  <sheetData>
    <row r="1" spans="1:5" ht="15.75" thickBot="1" x14ac:dyDescent="0.3">
      <c r="A1" s="267" t="s">
        <v>156</v>
      </c>
      <c r="B1" s="267"/>
      <c r="C1" s="267"/>
      <c r="D1" s="267"/>
      <c r="E1" s="267"/>
    </row>
    <row r="2" spans="1:5" ht="15.75" thickBot="1" x14ac:dyDescent="0.3">
      <c r="A2" s="25" t="s">
        <v>59</v>
      </c>
      <c r="B2" s="25" t="s">
        <v>56</v>
      </c>
      <c r="C2" s="25" t="s">
        <v>57</v>
      </c>
      <c r="D2" s="26" t="s">
        <v>80</v>
      </c>
      <c r="E2" s="26" t="s">
        <v>111</v>
      </c>
    </row>
    <row r="3" spans="1:5" x14ac:dyDescent="0.25">
      <c r="A3" s="20">
        <v>70</v>
      </c>
      <c r="B3" s="20">
        <v>110</v>
      </c>
      <c r="C3" s="20" t="s">
        <v>118</v>
      </c>
      <c r="D3" s="21" t="s">
        <v>118</v>
      </c>
      <c r="E3" s="21">
        <v>50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Bodování</vt:lpstr>
      <vt:lpstr>Soupiska</vt:lpstr>
      <vt:lpstr>Treninky</vt:lpstr>
      <vt:lpstr>Turnaje</vt:lpstr>
      <vt:lpstr>Mistráky</vt:lpstr>
      <vt:lpstr>Český pohár</vt:lpstr>
      <vt:lpstr>Anketa</vt:lpstr>
      <vt:lpstr>Konečné pořadí</vt:lpstr>
      <vt:lpstr>Limity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Feri</cp:lastModifiedBy>
  <cp:lastPrinted>2013-04-18T16:33:12Z</cp:lastPrinted>
  <dcterms:created xsi:type="dcterms:W3CDTF">2010-07-30T16:28:23Z</dcterms:created>
  <dcterms:modified xsi:type="dcterms:W3CDTF">2014-06-16T08:45:24Z</dcterms:modified>
</cp:coreProperties>
</file>